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705" windowHeight="9135" activeTab="4"/>
  </bookViews>
  <sheets>
    <sheet name="M0 Junioři 15 - 19 let" sheetId="1" r:id="rId1"/>
    <sheet name="MA Akademici" sheetId="2" r:id="rId2"/>
    <sheet name="M1 Muzi 20 - 40 let" sheetId="3" r:id="rId3"/>
    <sheet name="M2 Muzi nad 40 let" sheetId="4" r:id="rId4"/>
    <sheet name="Body Muzi" sheetId="5" r:id="rId5"/>
    <sheet name="Z0 Juniorky 15 - 19 let" sheetId="6" r:id="rId6"/>
    <sheet name="ZA Akademicky" sheetId="7" r:id="rId7"/>
    <sheet name="Z1 Zeny nad 20 let" sheetId="8" r:id="rId8"/>
    <sheet name="Body Zeny" sheetId="9" r:id="rId9"/>
  </sheets>
  <definedNames>
    <definedName name="_xlnm._FilterDatabase" localSheetId="4" hidden="1">'Body Muzi'!$A$2:$I$187</definedName>
    <definedName name="_xlnm._FilterDatabase" localSheetId="8" hidden="1">'Body Zeny'!$A$2:$I$2</definedName>
    <definedName name="_xlnm._FilterDatabase" localSheetId="0" hidden="1">'M0 Junioři 15 - 19 let'!$A$2:$L$2</definedName>
    <definedName name="_xlnm._FilterDatabase" localSheetId="2" hidden="1">'M1 Muzi 20 - 40 let'!$A$2:$L$2</definedName>
    <definedName name="_xlnm._FilterDatabase" localSheetId="3" hidden="1">'M2 Muzi nad 40 let'!$A$2:$L$2</definedName>
    <definedName name="_xlnm._FilterDatabase" localSheetId="1" hidden="1">'MA Akademici'!$A$2:$L$2</definedName>
    <definedName name="_xlnm._FilterDatabase" localSheetId="5" hidden="1">'Z0 Juniorky 15 - 19 let'!$A$2:$L$2</definedName>
    <definedName name="_xlnm._FilterDatabase" localSheetId="7" hidden="1">'Z1 Zeny nad 20 let'!$A$2:$L$2</definedName>
    <definedName name="_xlnm._FilterDatabase" localSheetId="6" hidden="1">'ZA Akademicky'!$A$2:$L$2</definedName>
  </definedNames>
  <calcPr fullCalcOnLoad="1"/>
</workbook>
</file>

<file path=xl/sharedStrings.xml><?xml version="1.0" encoding="utf-8"?>
<sst xmlns="http://schemas.openxmlformats.org/spreadsheetml/2006/main" count="998" uniqueCount="327">
  <si>
    <t>Roman</t>
  </si>
  <si>
    <t>M0 - Junioři 15 - 19 let</t>
  </si>
  <si>
    <t>Petr</t>
  </si>
  <si>
    <t>Dvořák</t>
  </si>
  <si>
    <t>Bike service Klecany</t>
  </si>
  <si>
    <t>Ondřej</t>
  </si>
  <si>
    <t>Klánovice</t>
  </si>
  <si>
    <t>DNF</t>
  </si>
  <si>
    <t>Pořadí</t>
  </si>
  <si>
    <t>Jméno</t>
  </si>
  <si>
    <t>Příjmení</t>
  </si>
  <si>
    <t>Klub / město / obec</t>
  </si>
  <si>
    <t>Kategorie</t>
  </si>
  <si>
    <t>kolo</t>
  </si>
  <si>
    <t>běh</t>
  </si>
  <si>
    <t>po kole</t>
  </si>
  <si>
    <t>celkem</t>
  </si>
  <si>
    <t>M1 - Muži 20 - 40 let</t>
  </si>
  <si>
    <t>M2 - Muži nad 40 let</t>
  </si>
  <si>
    <t>David</t>
  </si>
  <si>
    <t>Janda</t>
  </si>
  <si>
    <t>Praha</t>
  </si>
  <si>
    <t>Michal</t>
  </si>
  <si>
    <t>Teplý</t>
  </si>
  <si>
    <t>Úvaly</t>
  </si>
  <si>
    <t>Martin</t>
  </si>
  <si>
    <t>Josef</t>
  </si>
  <si>
    <t>Jan</t>
  </si>
  <si>
    <t>Pavel</t>
  </si>
  <si>
    <t>Libor</t>
  </si>
  <si>
    <t>Vladimir</t>
  </si>
  <si>
    <t>Ulicny</t>
  </si>
  <si>
    <t>Tři pro zdraví</t>
  </si>
  <si>
    <t>Cibulka</t>
  </si>
  <si>
    <t>Jakub</t>
  </si>
  <si>
    <t>Jiří</t>
  </si>
  <si>
    <t>Daniel</t>
  </si>
  <si>
    <t>Lukáš</t>
  </si>
  <si>
    <t>Vladyka</t>
  </si>
  <si>
    <t>Tomáš</t>
  </si>
  <si>
    <t>Mrklovský</t>
  </si>
  <si>
    <t>Pardubice</t>
  </si>
  <si>
    <t>Zdeněk</t>
  </si>
  <si>
    <t>Budina</t>
  </si>
  <si>
    <t>Bike Tuning Team Rudná</t>
  </si>
  <si>
    <t>Ferdinand</t>
  </si>
  <si>
    <t>Polák</t>
  </si>
  <si>
    <t>Luboš</t>
  </si>
  <si>
    <t>Praha 3</t>
  </si>
  <si>
    <t>Vojta</t>
  </si>
  <si>
    <t>Lejsek</t>
  </si>
  <si>
    <t>Karel</t>
  </si>
  <si>
    <t>Tomšů</t>
  </si>
  <si>
    <t>Jírů</t>
  </si>
  <si>
    <t>Holub</t>
  </si>
  <si>
    <t>Praha 10</t>
  </si>
  <si>
    <t>Peka</t>
  </si>
  <si>
    <t>Újezd nad Lesy</t>
  </si>
  <si>
    <t>Niederle</t>
  </si>
  <si>
    <t>Jana</t>
  </si>
  <si>
    <t>Čokrtová</t>
  </si>
  <si>
    <t>TTC Český Brod</t>
  </si>
  <si>
    <t>Z0 - Juniorky 15 - 19 let</t>
  </si>
  <si>
    <t>Eva</t>
  </si>
  <si>
    <t>Lenka</t>
  </si>
  <si>
    <t>Bacílková</t>
  </si>
  <si>
    <t>Péterová</t>
  </si>
  <si>
    <t>Olšaníková</t>
  </si>
  <si>
    <t>Daniela</t>
  </si>
  <si>
    <t>Popelková</t>
  </si>
  <si>
    <t>Pavlína</t>
  </si>
  <si>
    <t>Černí koně</t>
  </si>
  <si>
    <t>Z1 - Ženy nad 20 let</t>
  </si>
  <si>
    <t>body do seriálu</t>
  </si>
  <si>
    <t>XC Úvaly</t>
  </si>
  <si>
    <t>MTBO Klánovice</t>
  </si>
  <si>
    <t>Duatlon Újezd nad Lesy</t>
  </si>
  <si>
    <t>CELKEM</t>
  </si>
  <si>
    <t>mimo soutěž</t>
  </si>
  <si>
    <t>ZA - Akademičky</t>
  </si>
  <si>
    <t>MA - Akademici</t>
  </si>
  <si>
    <t>Adam</t>
  </si>
  <si>
    <t>Siegl</t>
  </si>
  <si>
    <t>Sůva</t>
  </si>
  <si>
    <t>Šedivý</t>
  </si>
  <si>
    <t>Tuháček</t>
  </si>
  <si>
    <t>Walter</t>
  </si>
  <si>
    <t>roman</t>
  </si>
  <si>
    <t>frank</t>
  </si>
  <si>
    <t>franta</t>
  </si>
  <si>
    <t>novák</t>
  </si>
  <si>
    <t>michal</t>
  </si>
  <si>
    <t>ŠSK Újezd</t>
  </si>
  <si>
    <t>SKC Pečky</t>
  </si>
  <si>
    <t>Bike tuning team Rudná</t>
  </si>
  <si>
    <t>TRI-SKI Horní Počernice</t>
  </si>
  <si>
    <t>Skappa Horka Říčany</t>
  </si>
  <si>
    <t>šestajovice</t>
  </si>
  <si>
    <t>Barvíř</t>
  </si>
  <si>
    <t>Hyneš</t>
  </si>
  <si>
    <t>Jirka</t>
  </si>
  <si>
    <t>Kala</t>
  </si>
  <si>
    <t>Nedvídek</t>
  </si>
  <si>
    <t>Pokorný</t>
  </si>
  <si>
    <t>Polášek</t>
  </si>
  <si>
    <t>Paavo</t>
  </si>
  <si>
    <t>Sikola</t>
  </si>
  <si>
    <t>Timura</t>
  </si>
  <si>
    <t>Jonáš</t>
  </si>
  <si>
    <t>Vojtěch</t>
  </si>
  <si>
    <t>Vokřál</t>
  </si>
  <si>
    <t>josef</t>
  </si>
  <si>
    <t>dvořák</t>
  </si>
  <si>
    <t>tomáš</t>
  </si>
  <si>
    <t>linhart</t>
  </si>
  <si>
    <t>štěpán</t>
  </si>
  <si>
    <t>holas</t>
  </si>
  <si>
    <t>jan</t>
  </si>
  <si>
    <t>kalkus</t>
  </si>
  <si>
    <t>Vít</t>
  </si>
  <si>
    <t>Doležal</t>
  </si>
  <si>
    <t>david</t>
  </si>
  <si>
    <t>krčil</t>
  </si>
  <si>
    <t>Voráč</t>
  </si>
  <si>
    <t>martin</t>
  </si>
  <si>
    <t>vlček</t>
  </si>
  <si>
    <t>hruška</t>
  </si>
  <si>
    <t>aleš</t>
  </si>
  <si>
    <t>přech</t>
  </si>
  <si>
    <t>luboš</t>
  </si>
  <si>
    <t>hladký</t>
  </si>
  <si>
    <t>petr</t>
  </si>
  <si>
    <t>Radotín</t>
  </si>
  <si>
    <t>vochmel team</t>
  </si>
  <si>
    <t>Tři (piva) pro zdraví</t>
  </si>
  <si>
    <t>Martin Pokorný</t>
  </si>
  <si>
    <t>Praha - Lipence</t>
  </si>
  <si>
    <t>Tartu Ülikool</t>
  </si>
  <si>
    <t>MT REALITY Biking Team</t>
  </si>
  <si>
    <t>TriSki Horni Pocernice</t>
  </si>
  <si>
    <t>Veslaři Bohemians Praha</t>
  </si>
  <si>
    <t>FSC Libuš</t>
  </si>
  <si>
    <t>--</t>
  </si>
  <si>
    <t>praha</t>
  </si>
  <si>
    <t>factor bike team</t>
  </si>
  <si>
    <t>kangsim dojang</t>
  </si>
  <si>
    <t>Sporto.cz</t>
  </si>
  <si>
    <t>rovensko pod troskami</t>
  </si>
  <si>
    <t>praha vršovice</t>
  </si>
  <si>
    <t>ho alpin IV</t>
  </si>
  <si>
    <t>my2team</t>
  </si>
  <si>
    <t>merida biking team</t>
  </si>
  <si>
    <t>Beran</t>
  </si>
  <si>
    <t>Čermák</t>
  </si>
  <si>
    <t>Milan</t>
  </si>
  <si>
    <t>Černý</t>
  </si>
  <si>
    <t>Čížek</t>
  </si>
  <si>
    <t>Fojtů</t>
  </si>
  <si>
    <t>Miroslav</t>
  </si>
  <si>
    <t>Franěk</t>
  </si>
  <si>
    <t>Fulem</t>
  </si>
  <si>
    <t>Hladík</t>
  </si>
  <si>
    <t>Holko</t>
  </si>
  <si>
    <t>Václav</t>
  </si>
  <si>
    <t>Honsa</t>
  </si>
  <si>
    <t>milan</t>
  </si>
  <si>
    <t>Hudos</t>
  </si>
  <si>
    <t>Joachymstál</t>
  </si>
  <si>
    <t>Košek</t>
  </si>
  <si>
    <t>Laňka</t>
  </si>
  <si>
    <t>Tomáš MTB</t>
  </si>
  <si>
    <t>Mastík</t>
  </si>
  <si>
    <t>Vítězslav</t>
  </si>
  <si>
    <t>Mraček</t>
  </si>
  <si>
    <t>Novák</t>
  </si>
  <si>
    <t>Radim</t>
  </si>
  <si>
    <t>Ondráček</t>
  </si>
  <si>
    <t>Přibyl</t>
  </si>
  <si>
    <t>Vladislav</t>
  </si>
  <si>
    <t>Siblík</t>
  </si>
  <si>
    <t>Radek</t>
  </si>
  <si>
    <t>Šolc</t>
  </si>
  <si>
    <t>antonin</t>
  </si>
  <si>
    <t>vojtisek</t>
  </si>
  <si>
    <t>Zeman</t>
  </si>
  <si>
    <t>Žůrek</t>
  </si>
  <si>
    <t>Matěj</t>
  </si>
  <si>
    <t>Valtr</t>
  </si>
  <si>
    <t>zika</t>
  </si>
  <si>
    <t>jiří</t>
  </si>
  <si>
    <t>Hora</t>
  </si>
  <si>
    <t>soukup</t>
  </si>
  <si>
    <t>ondřej</t>
  </si>
  <si>
    <t>sedláček</t>
  </si>
  <si>
    <t>vít</t>
  </si>
  <si>
    <t>borka</t>
  </si>
  <si>
    <t>frýdl</t>
  </si>
  <si>
    <t>jeřábek</t>
  </si>
  <si>
    <t>lukáš</t>
  </si>
  <si>
    <t>darebník</t>
  </si>
  <si>
    <t>doleček</t>
  </si>
  <si>
    <t>pavel</t>
  </si>
  <si>
    <t>čechal</t>
  </si>
  <si>
    <t>voldán</t>
  </si>
  <si>
    <t>pilát</t>
  </si>
  <si>
    <t>radek</t>
  </si>
  <si>
    <t>taške</t>
  </si>
  <si>
    <t>lžičař</t>
  </si>
  <si>
    <t>marek</t>
  </si>
  <si>
    <t>hrdlic</t>
  </si>
  <si>
    <t>ráček</t>
  </si>
  <si>
    <t>MEI/Praha-Stodůlky/MEI</t>
  </si>
  <si>
    <t>SpinFit Liberec</t>
  </si>
  <si>
    <t>Tri-Ski Horní Počernice</t>
  </si>
  <si>
    <t>Ski a Bike centrum Radotín</t>
  </si>
  <si>
    <t>Praha 7</t>
  </si>
  <si>
    <t>Lokomotiva Nymburk</t>
  </si>
  <si>
    <t>Šestajovice</t>
  </si>
  <si>
    <t>no swiss</t>
  </si>
  <si>
    <t>CK Mladá Vožice</t>
  </si>
  <si>
    <t>Kolonie Říčany</t>
  </si>
  <si>
    <t>Klub vytrvalostních sportů Šumperk</t>
  </si>
  <si>
    <t>Kly</t>
  </si>
  <si>
    <t>RECOC Praha</t>
  </si>
  <si>
    <t>Bike service Klecany MTB</t>
  </si>
  <si>
    <t>Černí Koně</t>
  </si>
  <si>
    <t>KELLYS - Bike Ranch Team</t>
  </si>
  <si>
    <t>OB Ekonom Praha</t>
  </si>
  <si>
    <t>Mratín</t>
  </si>
  <si>
    <t>CK Úvaly</t>
  </si>
  <si>
    <t>Cykloservis Petr</t>
  </si>
  <si>
    <t>Pomodli se!</t>
  </si>
  <si>
    <t>Triva Pecha</t>
  </si>
  <si>
    <t>CK S.E.N</t>
  </si>
  <si>
    <t>úvaly</t>
  </si>
  <si>
    <t>YOGI racing team Ostrava</t>
  </si>
  <si>
    <t>trisk české budějovice</t>
  </si>
  <si>
    <t>uhříněves</t>
  </si>
  <si>
    <t>vinohradské šlapky praha4</t>
  </si>
  <si>
    <t>ledečko</t>
  </si>
  <si>
    <t>staré město pod sněžníkem</t>
  </si>
  <si>
    <t>běchovice</t>
  </si>
  <si>
    <t>VK medvědi</t>
  </si>
  <si>
    <t>čtyřkolský papírák</t>
  </si>
  <si>
    <t>újezd nad lesy</t>
  </si>
  <si>
    <t>lumpík</t>
  </si>
  <si>
    <t>Balík</t>
  </si>
  <si>
    <t>František</t>
  </si>
  <si>
    <t>BULAVA</t>
  </si>
  <si>
    <t>Kubát</t>
  </si>
  <si>
    <t>Pikner</t>
  </si>
  <si>
    <t>Plášil</t>
  </si>
  <si>
    <t>schmidt</t>
  </si>
  <si>
    <t>Werner</t>
  </si>
  <si>
    <t>Schmidt</t>
  </si>
  <si>
    <t>Vitásek</t>
  </si>
  <si>
    <t>Vorel</t>
  </si>
  <si>
    <t>libor</t>
  </si>
  <si>
    <t>miškovský</t>
  </si>
  <si>
    <t>grerych</t>
  </si>
  <si>
    <t>němota</t>
  </si>
  <si>
    <t>stanislav</t>
  </si>
  <si>
    <t xml:space="preserve">Martin </t>
  </si>
  <si>
    <t>Vondrák</t>
  </si>
  <si>
    <t>ČerníKoně</t>
  </si>
  <si>
    <t>TT Loko Beroun</t>
  </si>
  <si>
    <t>Triatlon team Měchenice</t>
  </si>
  <si>
    <t>Bike service Klecany/Odolena Voda</t>
  </si>
  <si>
    <t>SK Načešická.cz</t>
  </si>
  <si>
    <t>tydýt</t>
  </si>
  <si>
    <t>karlovy vary</t>
  </si>
  <si>
    <t>Plzen-sever</t>
  </si>
  <si>
    <t>Ramala</t>
  </si>
  <si>
    <t>Praha - Letňany</t>
  </si>
  <si>
    <t>Praha 5</t>
  </si>
  <si>
    <t>mlýn janderov</t>
  </si>
  <si>
    <t>Tereza</t>
  </si>
  <si>
    <t>Balíková</t>
  </si>
  <si>
    <t>jana</t>
  </si>
  <si>
    <t>čokrtová</t>
  </si>
  <si>
    <t>kateřina</t>
  </si>
  <si>
    <t>tereza</t>
  </si>
  <si>
    <t>horová</t>
  </si>
  <si>
    <t>barbora</t>
  </si>
  <si>
    <t>vidimová</t>
  </si>
  <si>
    <t>TTC český brod</t>
  </si>
  <si>
    <t>Martina</t>
  </si>
  <si>
    <t>Ernestová</t>
  </si>
  <si>
    <t>Kmoníčková</t>
  </si>
  <si>
    <t>Adéla</t>
  </si>
  <si>
    <t>Kuželová</t>
  </si>
  <si>
    <t>Denisa</t>
  </si>
  <si>
    <t>Platilová</t>
  </si>
  <si>
    <t>Veronika</t>
  </si>
  <si>
    <t>Soliz Rudon</t>
  </si>
  <si>
    <t>Alena</t>
  </si>
  <si>
    <t>Tesařová</t>
  </si>
  <si>
    <t>Šárka</t>
  </si>
  <si>
    <t>Vejvodová</t>
  </si>
  <si>
    <t>Řež</t>
  </si>
  <si>
    <t>Univerzita Palackého Olomouc</t>
  </si>
  <si>
    <t>FTVS UK</t>
  </si>
  <si>
    <t>Merida Biking Team</t>
  </si>
  <si>
    <t>Cibulková</t>
  </si>
  <si>
    <t>Miroslava</t>
  </si>
  <si>
    <t>Dvořáková</t>
  </si>
  <si>
    <t>Gabriela</t>
  </si>
  <si>
    <t>Klimešová</t>
  </si>
  <si>
    <t>Košková</t>
  </si>
  <si>
    <t>Laňková</t>
  </si>
  <si>
    <t>Součková</t>
  </si>
  <si>
    <t>Iva</t>
  </si>
  <si>
    <t>Taške</t>
  </si>
  <si>
    <t xml:space="preserve">Tereza </t>
  </si>
  <si>
    <t>Trčková</t>
  </si>
  <si>
    <t>Vorlová</t>
  </si>
  <si>
    <t>Čérní koně Úvaly</t>
  </si>
  <si>
    <t>Předboj</t>
  </si>
  <si>
    <t>rarášek o.s.</t>
  </si>
  <si>
    <t>USK Praha</t>
  </si>
  <si>
    <t>celkový čas</t>
  </si>
  <si>
    <t>Startovní číslo</t>
  </si>
  <si>
    <t>Rejmonova</t>
  </si>
  <si>
    <t>Žižkovští tygři</t>
  </si>
  <si>
    <t>Ženy - body do seriálu</t>
  </si>
  <si>
    <t>Muži - body do seriálu</t>
  </si>
  <si>
    <t>ATOMBIKE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</si>
</sst>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</numFmts>
  <fonts count="4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46" applyBorder="1">
      <alignment/>
      <protection/>
    </xf>
    <xf numFmtId="180" fontId="0" fillId="0" borderId="10" xfId="0" applyNumberFormat="1" applyBorder="1" applyAlignment="1">
      <alignment/>
    </xf>
    <xf numFmtId="0" fontId="0" fillId="0" borderId="10" xfId="46" applyFont="1" applyBorder="1">
      <alignment/>
      <protection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46" applyBorder="1">
      <alignment/>
      <protection/>
    </xf>
    <xf numFmtId="180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6" applyFont="1" applyBorder="1">
      <alignment/>
      <protection/>
    </xf>
    <xf numFmtId="0" fontId="0" fillId="0" borderId="10" xfId="46" applyFont="1" applyFill="1" applyBorder="1">
      <alignment/>
      <protection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6" applyFont="1" applyBorder="1">
      <alignment/>
      <protection/>
    </xf>
    <xf numFmtId="0" fontId="0" fillId="0" borderId="0" xfId="0" applyBorder="1" applyAlignment="1">
      <alignment/>
    </xf>
    <xf numFmtId="0" fontId="0" fillId="0" borderId="0" xfId="46" applyFont="1" applyFill="1" applyBorder="1">
      <alignment/>
      <protection/>
    </xf>
    <xf numFmtId="0" fontId="0" fillId="0" borderId="10" xfId="0" applyNumberFormat="1" applyBorder="1" applyAlignment="1">
      <alignment/>
    </xf>
    <xf numFmtId="0" fontId="0" fillId="0" borderId="0" xfId="46" applyBorder="1">
      <alignment/>
      <protection/>
    </xf>
    <xf numFmtId="0" fontId="0" fillId="0" borderId="0" xfId="46" applyFont="1" applyBorder="1">
      <alignment/>
      <protection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0" xfId="46" applyFont="1" applyBorder="1">
      <alignment/>
      <protection/>
    </xf>
    <xf numFmtId="180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180" fontId="0" fillId="0" borderId="10" xfId="0" applyNumberForma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34" borderId="12" xfId="46" applyFill="1" applyBorder="1">
      <alignment/>
      <protection/>
    </xf>
    <xf numFmtId="180" fontId="0" fillId="34" borderId="12" xfId="0" applyNumberFormat="1" applyFill="1" applyBorder="1" applyAlignment="1">
      <alignment/>
    </xf>
    <xf numFmtId="0" fontId="0" fillId="34" borderId="10" xfId="46" applyFill="1" applyBorder="1">
      <alignment/>
      <protection/>
    </xf>
    <xf numFmtId="180" fontId="0" fillId="34" borderId="10" xfId="0" applyNumberFormat="1" applyFill="1" applyBorder="1" applyAlignment="1">
      <alignment/>
    </xf>
    <xf numFmtId="0" fontId="5" fillId="34" borderId="10" xfId="0" applyFont="1" applyFill="1" applyBorder="1" applyAlignment="1" quotePrefix="1">
      <alignment/>
    </xf>
    <xf numFmtId="0" fontId="0" fillId="34" borderId="12" xfId="46" applyFont="1" applyFill="1" applyBorder="1">
      <alignment/>
      <protection/>
    </xf>
    <xf numFmtId="180" fontId="0" fillId="34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46" applyFont="1" applyFill="1" applyBorder="1">
      <alignment/>
      <protection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46" applyFont="1" applyFill="1" applyBorder="1">
      <alignment/>
      <protection/>
    </xf>
    <xf numFmtId="180" fontId="0" fillId="34" borderId="0" xfId="0" applyNumberFormat="1" applyFill="1" applyAlignment="1">
      <alignment/>
    </xf>
    <xf numFmtId="180" fontId="0" fillId="34" borderId="0" xfId="0" applyNumberFormat="1" applyFont="1" applyFill="1" applyAlignment="1">
      <alignment/>
    </xf>
    <xf numFmtId="180" fontId="0" fillId="34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ka duatlo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bestFit="1" customWidth="1"/>
    <col min="2" max="2" width="16.140625" style="0" bestFit="1" customWidth="1"/>
    <col min="4" max="4" width="10.8515625" style="0" bestFit="1" customWidth="1"/>
    <col min="5" max="5" width="22.57421875" style="0" bestFit="1" customWidth="1"/>
    <col min="6" max="6" width="19.7109375" style="0" bestFit="1" customWidth="1"/>
    <col min="9" max="9" width="9.8515625" style="0" bestFit="1" customWidth="1"/>
    <col min="11" max="11" width="13.57421875" style="0" bestFit="1" customWidth="1"/>
    <col min="12" max="12" width="17.28125" style="0" bestFit="1" customWidth="1"/>
  </cols>
  <sheetData>
    <row r="1" spans="1:11" ht="15.7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320</v>
      </c>
      <c r="L2" s="5" t="s">
        <v>73</v>
      </c>
    </row>
    <row r="3" spans="1:14" ht="15.75" thickTop="1">
      <c r="A3" s="26">
        <v>1</v>
      </c>
      <c r="B3" s="26">
        <v>16</v>
      </c>
      <c r="C3" s="27" t="s">
        <v>25</v>
      </c>
      <c r="D3" s="27" t="s">
        <v>81</v>
      </c>
      <c r="E3" s="24" t="s">
        <v>4</v>
      </c>
      <c r="F3" s="7" t="s">
        <v>1</v>
      </c>
      <c r="G3" s="8">
        <v>0.00769041666666667</v>
      </c>
      <c r="H3" s="8">
        <f aca="true" t="shared" si="0" ref="H3:H11">+I3-G3</f>
        <v>0.03347336805555553</v>
      </c>
      <c r="I3" s="8">
        <v>0.0411637847222222</v>
      </c>
      <c r="J3" s="8">
        <f aca="true" t="shared" si="1" ref="J3:J11">+K3-I3</f>
        <v>0.0027210069444445</v>
      </c>
      <c r="K3" s="8">
        <v>0.0438847916666667</v>
      </c>
      <c r="L3" s="6">
        <f>30/20*11</f>
        <v>16.5</v>
      </c>
      <c r="N3" s="15"/>
    </row>
    <row r="4" spans="1:14" ht="15">
      <c r="A4" s="28">
        <v>2</v>
      </c>
      <c r="B4" s="28">
        <v>20</v>
      </c>
      <c r="C4" s="29" t="s">
        <v>39</v>
      </c>
      <c r="D4" s="29" t="s">
        <v>85</v>
      </c>
      <c r="E4" s="25" t="s">
        <v>94</v>
      </c>
      <c r="F4" s="2" t="s">
        <v>1</v>
      </c>
      <c r="G4" s="3">
        <v>0.00834803240740741</v>
      </c>
      <c r="H4" s="3">
        <f t="shared" si="0"/>
        <v>0.03438601851851849</v>
      </c>
      <c r="I4" s="3">
        <v>0.0427340509259259</v>
      </c>
      <c r="J4" s="3">
        <f t="shared" si="1"/>
        <v>0.002783275462962996</v>
      </c>
      <c r="K4" s="3">
        <v>0.0455173263888889</v>
      </c>
      <c r="L4" s="1">
        <f>25/20*11</f>
        <v>13.75</v>
      </c>
      <c r="N4" s="15"/>
    </row>
    <row r="5" spans="1:14" ht="15">
      <c r="A5" s="28">
        <v>3</v>
      </c>
      <c r="B5" s="28">
        <v>21</v>
      </c>
      <c r="C5" s="29" t="s">
        <v>27</v>
      </c>
      <c r="D5" s="29" t="s">
        <v>86</v>
      </c>
      <c r="E5" s="25" t="s">
        <v>95</v>
      </c>
      <c r="F5" s="2" t="s">
        <v>1</v>
      </c>
      <c r="G5" s="3">
        <v>0.00783947916666667</v>
      </c>
      <c r="H5" s="3">
        <f t="shared" si="0"/>
        <v>0.03537341435185183</v>
      </c>
      <c r="I5" s="3">
        <v>0.0432128935185185</v>
      </c>
      <c r="J5" s="3">
        <f t="shared" si="1"/>
        <v>0.0025205671296296</v>
      </c>
      <c r="K5" s="3">
        <v>0.0457334606481481</v>
      </c>
      <c r="L5" s="1">
        <f>21/20*11</f>
        <v>11.55</v>
      </c>
      <c r="N5" s="15"/>
    </row>
    <row r="6" spans="1:14" ht="15">
      <c r="A6" s="28">
        <v>4</v>
      </c>
      <c r="B6" s="28">
        <v>18</v>
      </c>
      <c r="C6" s="29" t="s">
        <v>22</v>
      </c>
      <c r="D6" s="29" t="s">
        <v>83</v>
      </c>
      <c r="E6" s="25" t="s">
        <v>93</v>
      </c>
      <c r="F6" s="2" t="s">
        <v>1</v>
      </c>
      <c r="G6" s="3">
        <v>0.00853780092592593</v>
      </c>
      <c r="H6" s="3">
        <f t="shared" si="0"/>
        <v>0.03493351851851847</v>
      </c>
      <c r="I6" s="3">
        <v>0.0434713194444444</v>
      </c>
      <c r="J6" s="3">
        <f t="shared" si="1"/>
        <v>0.0025847222222223007</v>
      </c>
      <c r="K6" s="3">
        <v>0.0460560416666667</v>
      </c>
      <c r="L6" s="1">
        <f>18/20*11</f>
        <v>9.9</v>
      </c>
      <c r="N6" s="15"/>
    </row>
    <row r="7" spans="1:14" ht="15">
      <c r="A7" s="28">
        <v>5</v>
      </c>
      <c r="B7" s="28">
        <v>19</v>
      </c>
      <c r="C7" s="29" t="s">
        <v>28</v>
      </c>
      <c r="D7" s="29" t="s">
        <v>84</v>
      </c>
      <c r="E7" s="25" t="s">
        <v>21</v>
      </c>
      <c r="F7" s="2" t="s">
        <v>1</v>
      </c>
      <c r="G7" s="3">
        <v>0.008869375</v>
      </c>
      <c r="H7" s="3">
        <f t="shared" si="0"/>
        <v>0.036166273148148104</v>
      </c>
      <c r="I7" s="3">
        <v>0.0450356481481481</v>
      </c>
      <c r="J7" s="3">
        <f t="shared" si="1"/>
        <v>0.004170509259259297</v>
      </c>
      <c r="K7" s="3">
        <v>0.0492061574074074</v>
      </c>
      <c r="L7" s="1">
        <f>16/20*11</f>
        <v>8.8</v>
      </c>
      <c r="N7" s="15"/>
    </row>
    <row r="8" spans="1:14" ht="15">
      <c r="A8" s="28">
        <v>6</v>
      </c>
      <c r="B8" s="28">
        <v>24</v>
      </c>
      <c r="C8" s="29" t="s">
        <v>91</v>
      </c>
      <c r="D8" s="29" t="s">
        <v>90</v>
      </c>
      <c r="E8" s="25" t="s">
        <v>97</v>
      </c>
      <c r="F8" s="2" t="s">
        <v>1</v>
      </c>
      <c r="G8" s="3">
        <v>0.00902085648148148</v>
      </c>
      <c r="H8" s="3">
        <f t="shared" si="0"/>
        <v>0.03740557870370372</v>
      </c>
      <c r="I8" s="3">
        <v>0.0464264351851852</v>
      </c>
      <c r="J8" s="3">
        <f t="shared" si="1"/>
        <v>0.003858865740740701</v>
      </c>
      <c r="K8" s="3">
        <v>0.0502853009259259</v>
      </c>
      <c r="L8" s="1">
        <f>15/20*11</f>
        <v>8.25</v>
      </c>
      <c r="N8" s="15"/>
    </row>
    <row r="9" spans="1:14" ht="15">
      <c r="A9" s="28">
        <v>7</v>
      </c>
      <c r="B9" s="28">
        <v>22</v>
      </c>
      <c r="C9" s="29" t="s">
        <v>87</v>
      </c>
      <c r="D9" s="29" t="s">
        <v>88</v>
      </c>
      <c r="E9" s="25" t="s">
        <v>96</v>
      </c>
      <c r="F9" s="2" t="s">
        <v>1</v>
      </c>
      <c r="G9" s="3">
        <v>0.00893097222222222</v>
      </c>
      <c r="H9" s="3">
        <f t="shared" si="0"/>
        <v>0.037450335648148175</v>
      </c>
      <c r="I9" s="3">
        <v>0.0463813078703704</v>
      </c>
      <c r="J9" s="3">
        <f t="shared" si="1"/>
        <v>0.004545706018518503</v>
      </c>
      <c r="K9" s="3">
        <v>0.0509270138888889</v>
      </c>
      <c r="L9" s="1">
        <f>14/20*11</f>
        <v>7.699999999999999</v>
      </c>
      <c r="N9" s="15"/>
    </row>
    <row r="10" spans="1:14" ht="15">
      <c r="A10" s="28">
        <v>8</v>
      </c>
      <c r="B10" s="28">
        <v>17</v>
      </c>
      <c r="C10" s="29" t="s">
        <v>28</v>
      </c>
      <c r="D10" s="29" t="s">
        <v>82</v>
      </c>
      <c r="E10" s="25" t="s">
        <v>92</v>
      </c>
      <c r="F10" s="2" t="s">
        <v>1</v>
      </c>
      <c r="G10" s="3">
        <v>0.00967403935185185</v>
      </c>
      <c r="H10" s="3">
        <f t="shared" si="0"/>
        <v>0.04675523148148145</v>
      </c>
      <c r="I10" s="3">
        <v>0.0564292708333333</v>
      </c>
      <c r="J10" s="3">
        <f t="shared" si="1"/>
        <v>0.002782754629629701</v>
      </c>
      <c r="K10" s="3">
        <v>0.059212025462963</v>
      </c>
      <c r="L10" s="1">
        <f>13/20*11</f>
        <v>7.15</v>
      </c>
      <c r="N10" s="15"/>
    </row>
    <row r="11" spans="1:14" ht="15">
      <c r="A11" s="28">
        <v>9</v>
      </c>
      <c r="B11" s="28">
        <v>23</v>
      </c>
      <c r="C11" s="29" t="s">
        <v>89</v>
      </c>
      <c r="D11" s="29" t="s">
        <v>90</v>
      </c>
      <c r="E11" s="25" t="s">
        <v>97</v>
      </c>
      <c r="F11" s="2" t="s">
        <v>1</v>
      </c>
      <c r="G11" s="3">
        <v>0.0116300810185185</v>
      </c>
      <c r="H11" s="3">
        <f t="shared" si="0"/>
        <v>0.0470434375</v>
      </c>
      <c r="I11" s="3">
        <v>0.0586735185185185</v>
      </c>
      <c r="J11" s="3">
        <f t="shared" si="1"/>
        <v>0.0040864351851852</v>
      </c>
      <c r="K11" s="3">
        <v>0.0627599537037037</v>
      </c>
      <c r="L11" s="1">
        <f>12/20*11</f>
        <v>6.6</v>
      </c>
      <c r="N11" s="15"/>
    </row>
    <row r="12" spans="1:14" ht="12.7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N12" s="15"/>
    </row>
    <row r="13" spans="1:14" ht="12.7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N13" s="15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5"/>
    </row>
    <row r="15" spans="1:14" ht="12.75">
      <c r="A15" s="1"/>
      <c r="B15" s="1"/>
      <c r="C15" s="1"/>
      <c r="D15" s="1"/>
      <c r="E15" s="1"/>
      <c r="F15" s="1"/>
      <c r="G15" s="3"/>
      <c r="H15" s="3"/>
      <c r="I15" s="3"/>
      <c r="J15" s="3"/>
      <c r="K15" s="3"/>
      <c r="L15" s="1"/>
      <c r="N15" s="15"/>
    </row>
    <row r="16" spans="1:14" ht="12.75">
      <c r="A16" s="1"/>
      <c r="B16" s="1"/>
      <c r="C16" s="1"/>
      <c r="D16" s="1"/>
      <c r="E16" s="1"/>
      <c r="F16" s="1"/>
      <c r="G16" s="3"/>
      <c r="H16" s="3"/>
      <c r="I16" s="3"/>
      <c r="J16" s="3"/>
      <c r="K16" s="3"/>
      <c r="L16" s="1"/>
      <c r="N16" s="15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5"/>
    </row>
    <row r="18" spans="1:14" ht="12.75">
      <c r="A18" s="1"/>
      <c r="B18" s="1"/>
      <c r="C18" s="1"/>
      <c r="D18" s="1"/>
      <c r="E18" s="1"/>
      <c r="F18" s="1"/>
      <c r="G18" s="3"/>
      <c r="H18" s="3"/>
      <c r="I18" s="3"/>
      <c r="J18" s="3"/>
      <c r="K18" s="3"/>
      <c r="L18" s="1"/>
      <c r="N18" s="15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5"/>
    </row>
    <row r="20" spans="1:14" ht="12.75">
      <c r="A20" s="1"/>
      <c r="B20" s="1"/>
      <c r="C20" s="1"/>
      <c r="D20" s="1"/>
      <c r="E20" s="1"/>
      <c r="F20" s="1"/>
      <c r="G20" s="3"/>
      <c r="H20" s="3"/>
      <c r="I20" s="3"/>
      <c r="J20" s="3"/>
      <c r="K20" s="3"/>
      <c r="L20" s="1"/>
      <c r="N20" s="15"/>
    </row>
    <row r="21" spans="1:14" ht="12.75">
      <c r="A21" s="1"/>
      <c r="B21" s="1"/>
      <c r="C21" s="1"/>
      <c r="D21" s="1"/>
      <c r="E21" s="1"/>
      <c r="F21" s="1"/>
      <c r="G21" s="3"/>
      <c r="H21" s="3"/>
      <c r="I21" s="3"/>
      <c r="J21" s="3"/>
      <c r="K21" s="3"/>
      <c r="L21" s="1"/>
      <c r="N21" s="15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15"/>
    </row>
    <row r="23" spans="1:12" ht="12.75">
      <c r="A23" s="1"/>
      <c r="B23" s="1"/>
      <c r="C23" s="1"/>
      <c r="D23" s="1"/>
      <c r="E23" s="1"/>
      <c r="F23" s="1"/>
      <c r="G23" s="3"/>
      <c r="H23" s="3"/>
      <c r="I23" s="3"/>
      <c r="J23" s="3"/>
      <c r="K23" s="3"/>
      <c r="L23" s="1"/>
    </row>
    <row r="24" spans="1:12" ht="12.75">
      <c r="A24" s="1"/>
      <c r="B24" s="1"/>
      <c r="C24" s="1"/>
      <c r="D24" s="1"/>
      <c r="E24" s="1"/>
      <c r="F24" s="1"/>
      <c r="G24" s="3"/>
      <c r="H24" s="3"/>
      <c r="I24" s="3"/>
      <c r="J24" s="3"/>
      <c r="K24" s="3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3"/>
      <c r="H26" s="3"/>
      <c r="I26" s="3"/>
      <c r="J26" s="3"/>
      <c r="K26" s="3"/>
      <c r="L26" s="1"/>
    </row>
    <row r="27" spans="1:12" ht="12.75">
      <c r="A27" s="1"/>
      <c r="B27" s="1"/>
      <c r="C27" s="1"/>
      <c r="D27" s="1"/>
      <c r="E27" s="1"/>
      <c r="F27" s="1"/>
      <c r="G27" s="3"/>
      <c r="H27" s="3"/>
      <c r="I27" s="3"/>
      <c r="J27" s="3"/>
      <c r="K27" s="3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  <c r="L29" s="1"/>
    </row>
    <row r="30" spans="1:12" ht="12.75">
      <c r="A30" s="1"/>
      <c r="B30" s="1"/>
      <c r="C30" s="1"/>
      <c r="D30" s="1"/>
      <c r="E30" s="1"/>
      <c r="F30" s="1"/>
      <c r="G30" s="3"/>
      <c r="H30" s="3"/>
      <c r="I30" s="3"/>
      <c r="J30" s="3"/>
      <c r="K30" s="3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3"/>
      <c r="H32" s="3"/>
      <c r="I32" s="3"/>
      <c r="J32" s="3"/>
      <c r="K32" s="3"/>
      <c r="L32" s="1"/>
    </row>
    <row r="33" spans="1:12" ht="12.75">
      <c r="A33" s="1"/>
      <c r="B33" s="1"/>
      <c r="C33" s="1"/>
      <c r="D33" s="1"/>
      <c r="E33" s="1"/>
      <c r="F33" s="1"/>
      <c r="G33" s="3"/>
      <c r="H33" s="3"/>
      <c r="I33" s="3"/>
      <c r="J33" s="3"/>
      <c r="K33" s="3"/>
      <c r="L33" s="1"/>
    </row>
  </sheetData>
  <sheetProtection/>
  <autoFilter ref="A2:L2">
    <sortState ref="A3:L33">
      <sortCondition sortBy="value" ref="K3:K33"/>
    </sortState>
  </autoFilter>
  <mergeCells count="1">
    <mergeCell ref="A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2" max="2" width="16.140625" style="0" bestFit="1" customWidth="1"/>
    <col min="4" max="4" width="10.8515625" style="0" bestFit="1" customWidth="1"/>
    <col min="5" max="5" width="23.421875" style="0" bestFit="1" customWidth="1"/>
    <col min="6" max="6" width="14.421875" style="0" bestFit="1" customWidth="1"/>
    <col min="8" max="8" width="7.140625" style="0" bestFit="1" customWidth="1"/>
    <col min="9" max="9" width="9.8515625" style="0" bestFit="1" customWidth="1"/>
    <col min="12" max="12" width="17.28125" style="0" bestFit="1" customWidth="1"/>
  </cols>
  <sheetData>
    <row r="1" spans="1:11" ht="15.75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6" ht="15.75" thickTop="1">
      <c r="A3" s="26">
        <v>1</v>
      </c>
      <c r="B3" s="26">
        <v>103</v>
      </c>
      <c r="C3" s="27" t="s">
        <v>108</v>
      </c>
      <c r="D3" s="27" t="s">
        <v>109</v>
      </c>
      <c r="E3" s="27" t="s">
        <v>139</v>
      </c>
      <c r="F3" s="33" t="s">
        <v>80</v>
      </c>
      <c r="G3" s="34">
        <v>0.00686861111111111</v>
      </c>
      <c r="H3" s="34">
        <f aca="true" t="shared" si="0" ref="H3:H26">+I3-G3</f>
        <v>0.030470590277777793</v>
      </c>
      <c r="I3" s="34">
        <v>0.0373392013888889</v>
      </c>
      <c r="J3" s="34">
        <f aca="true" t="shared" si="1" ref="J3:J26">+K3-I3</f>
        <v>0.004388287037036996</v>
      </c>
      <c r="K3" s="34">
        <v>0.0417274884259259</v>
      </c>
      <c r="L3" s="26">
        <v>30</v>
      </c>
      <c r="N3" s="15"/>
      <c r="O3" s="15"/>
      <c r="P3" s="15"/>
    </row>
    <row r="4" spans="1:16" ht="15">
      <c r="A4" s="28">
        <v>2</v>
      </c>
      <c r="B4" s="28">
        <v>93</v>
      </c>
      <c r="C4" s="29" t="s">
        <v>19</v>
      </c>
      <c r="D4" s="29" t="s">
        <v>20</v>
      </c>
      <c r="E4" s="28" t="s">
        <v>326</v>
      </c>
      <c r="F4" s="35" t="s">
        <v>80</v>
      </c>
      <c r="G4" s="36">
        <v>0.00692116898148148</v>
      </c>
      <c r="H4" s="36">
        <f t="shared" si="0"/>
        <v>0.030453067129629616</v>
      </c>
      <c r="I4" s="36">
        <v>0.0373742361111111</v>
      </c>
      <c r="J4" s="36">
        <f t="shared" si="1"/>
        <v>0.0045496412037037</v>
      </c>
      <c r="K4" s="36">
        <v>0.0419238773148148</v>
      </c>
      <c r="L4" s="1">
        <v>25</v>
      </c>
      <c r="N4" s="15"/>
      <c r="O4" s="15"/>
      <c r="P4" s="15"/>
    </row>
    <row r="5" spans="1:16" ht="15">
      <c r="A5" s="28">
        <v>3</v>
      </c>
      <c r="B5" s="29">
        <v>108</v>
      </c>
      <c r="C5" s="29" t="s">
        <v>115</v>
      </c>
      <c r="D5" s="29" t="s">
        <v>116</v>
      </c>
      <c r="E5" s="37" t="s">
        <v>142</v>
      </c>
      <c r="F5" s="35" t="s">
        <v>80</v>
      </c>
      <c r="G5" s="36">
        <v>0.00701594907407407</v>
      </c>
      <c r="H5" s="36">
        <f t="shared" si="0"/>
        <v>0.03261523148148153</v>
      </c>
      <c r="I5" s="36">
        <v>0.0396311805555556</v>
      </c>
      <c r="J5" s="36">
        <f t="shared" si="1"/>
        <v>0.004355578703703705</v>
      </c>
      <c r="K5" s="36">
        <v>0.0439867592592593</v>
      </c>
      <c r="L5" s="1">
        <v>21</v>
      </c>
      <c r="N5" s="15"/>
      <c r="O5" s="15"/>
      <c r="P5" s="15"/>
    </row>
    <row r="6" spans="1:16" ht="15">
      <c r="A6" s="28">
        <v>4</v>
      </c>
      <c r="B6" s="29">
        <v>113</v>
      </c>
      <c r="C6" s="29" t="s">
        <v>124</v>
      </c>
      <c r="D6" s="29" t="s">
        <v>125</v>
      </c>
      <c r="E6" s="29" t="s">
        <v>147</v>
      </c>
      <c r="F6" s="35" t="s">
        <v>80</v>
      </c>
      <c r="G6" s="36">
        <v>0.00770732638888889</v>
      </c>
      <c r="H6" s="36">
        <f t="shared" si="0"/>
        <v>0.032691226851851815</v>
      </c>
      <c r="I6" s="36">
        <v>0.0403985532407407</v>
      </c>
      <c r="J6" s="36">
        <f t="shared" si="1"/>
        <v>0.004996909722222297</v>
      </c>
      <c r="K6" s="36">
        <v>0.045395462962963</v>
      </c>
      <c r="L6" s="1">
        <v>18</v>
      </c>
      <c r="N6" s="15"/>
      <c r="O6" s="15"/>
      <c r="P6" s="15"/>
    </row>
    <row r="7" spans="1:16" ht="15">
      <c r="A7" s="28">
        <v>5</v>
      </c>
      <c r="B7" s="28">
        <v>225</v>
      </c>
      <c r="C7" s="29" t="s">
        <v>131</v>
      </c>
      <c r="D7" s="29" t="s">
        <v>88</v>
      </c>
      <c r="E7" s="29" t="s">
        <v>151</v>
      </c>
      <c r="F7" s="35" t="s">
        <v>80</v>
      </c>
      <c r="G7" s="36">
        <v>0.00792077546296296</v>
      </c>
      <c r="H7" s="36">
        <f t="shared" si="0"/>
        <v>0.031813136574074044</v>
      </c>
      <c r="I7" s="36">
        <v>0.039733912037037</v>
      </c>
      <c r="J7" s="36">
        <f t="shared" si="1"/>
        <v>0.005827291666666699</v>
      </c>
      <c r="K7" s="36">
        <v>0.0455612037037037</v>
      </c>
      <c r="L7" s="1">
        <v>16</v>
      </c>
      <c r="N7" s="15"/>
      <c r="O7" s="15"/>
      <c r="P7" s="15"/>
    </row>
    <row r="8" spans="1:16" ht="15">
      <c r="A8" s="28">
        <v>6</v>
      </c>
      <c r="B8" s="28">
        <v>99</v>
      </c>
      <c r="C8" s="29" t="s">
        <v>2</v>
      </c>
      <c r="D8" s="29" t="s">
        <v>104</v>
      </c>
      <c r="E8" s="29" t="s">
        <v>136</v>
      </c>
      <c r="F8" s="35" t="s">
        <v>80</v>
      </c>
      <c r="G8" s="36">
        <v>0.00790204861111111</v>
      </c>
      <c r="H8" s="36">
        <f t="shared" si="0"/>
        <v>0.03324850694444449</v>
      </c>
      <c r="I8" s="36">
        <v>0.0411505555555556</v>
      </c>
      <c r="J8" s="36">
        <f t="shared" si="1"/>
        <v>0.004934131944444399</v>
      </c>
      <c r="K8" s="36">
        <v>0.0460846875</v>
      </c>
      <c r="L8" s="1">
        <v>15</v>
      </c>
      <c r="N8" s="15"/>
      <c r="O8" s="15"/>
      <c r="P8" s="15"/>
    </row>
    <row r="9" spans="1:16" ht="15">
      <c r="A9" s="28">
        <v>7</v>
      </c>
      <c r="B9" s="28">
        <v>94</v>
      </c>
      <c r="C9" s="29" t="s">
        <v>100</v>
      </c>
      <c r="D9" s="29" t="s">
        <v>101</v>
      </c>
      <c r="E9" s="29" t="s">
        <v>71</v>
      </c>
      <c r="F9" s="35" t="s">
        <v>80</v>
      </c>
      <c r="G9" s="36">
        <v>0.00784652777777778</v>
      </c>
      <c r="H9" s="36">
        <f t="shared" si="0"/>
        <v>0.03460280092592592</v>
      </c>
      <c r="I9" s="36">
        <v>0.0424493287037037</v>
      </c>
      <c r="J9" s="36">
        <f t="shared" si="1"/>
        <v>0.004884097222222196</v>
      </c>
      <c r="K9" s="36">
        <v>0.0473334259259259</v>
      </c>
      <c r="L9" s="1">
        <v>14</v>
      </c>
      <c r="N9" s="15"/>
      <c r="O9" s="15"/>
      <c r="P9" s="15"/>
    </row>
    <row r="10" spans="1:16" ht="15">
      <c r="A10" s="28">
        <v>8</v>
      </c>
      <c r="B10" s="29">
        <v>115</v>
      </c>
      <c r="C10" s="29" t="s">
        <v>127</v>
      </c>
      <c r="D10" s="29" t="s">
        <v>128</v>
      </c>
      <c r="E10" s="29" t="s">
        <v>149</v>
      </c>
      <c r="F10" s="35" t="s">
        <v>80</v>
      </c>
      <c r="G10" s="36">
        <v>0.00789797453703704</v>
      </c>
      <c r="H10" s="36">
        <f t="shared" si="0"/>
        <v>0.035460127314814856</v>
      </c>
      <c r="I10" s="36">
        <v>0.0433581018518519</v>
      </c>
      <c r="J10" s="36">
        <f t="shared" si="1"/>
        <v>0.005458368055555503</v>
      </c>
      <c r="K10" s="36">
        <v>0.0488164699074074</v>
      </c>
      <c r="L10" s="1">
        <v>13</v>
      </c>
      <c r="N10" s="49"/>
      <c r="O10" s="15"/>
      <c r="P10" s="15"/>
    </row>
    <row r="11" spans="1:16" ht="15">
      <c r="A11" s="28">
        <v>9</v>
      </c>
      <c r="B11" s="28">
        <v>97</v>
      </c>
      <c r="C11" s="29" t="s">
        <v>36</v>
      </c>
      <c r="D11" s="29" t="s">
        <v>102</v>
      </c>
      <c r="E11" s="28"/>
      <c r="F11" s="35" t="s">
        <v>80</v>
      </c>
      <c r="G11" s="36">
        <v>0.00932478009259259</v>
      </c>
      <c r="H11" s="36">
        <f t="shared" si="0"/>
        <v>0.03371766203703701</v>
      </c>
      <c r="I11" s="36">
        <v>0.0430424421296296</v>
      </c>
      <c r="J11" s="36">
        <f t="shared" si="1"/>
        <v>0.0061213310185185</v>
      </c>
      <c r="K11" s="36">
        <v>0.0491637731481481</v>
      </c>
      <c r="L11" s="1">
        <v>12</v>
      </c>
      <c r="N11" s="15"/>
      <c r="O11" s="15"/>
      <c r="P11" s="15"/>
    </row>
    <row r="12" spans="1:16" ht="15">
      <c r="A12" s="28">
        <v>10</v>
      </c>
      <c r="B12" s="29">
        <v>110</v>
      </c>
      <c r="C12" s="29" t="s">
        <v>119</v>
      </c>
      <c r="D12" s="29" t="s">
        <v>120</v>
      </c>
      <c r="E12" s="28" t="s">
        <v>144</v>
      </c>
      <c r="F12" s="35" t="s">
        <v>80</v>
      </c>
      <c r="G12" s="36">
        <v>0.00813604166666667</v>
      </c>
      <c r="H12" s="36">
        <f t="shared" si="0"/>
        <v>0.03547212962962963</v>
      </c>
      <c r="I12" s="36">
        <v>0.0436081712962963</v>
      </c>
      <c r="J12" s="36">
        <f t="shared" si="1"/>
        <v>0.0057468865740741</v>
      </c>
      <c r="K12" s="36">
        <v>0.0493550578703704</v>
      </c>
      <c r="L12" s="1">
        <v>11</v>
      </c>
      <c r="N12" s="15"/>
      <c r="O12" s="15"/>
      <c r="P12" s="15"/>
    </row>
    <row r="13" spans="1:16" ht="15">
      <c r="A13" s="28">
        <v>11</v>
      </c>
      <c r="B13" s="28">
        <v>112</v>
      </c>
      <c r="C13" s="29" t="s">
        <v>22</v>
      </c>
      <c r="D13" s="29" t="s">
        <v>123</v>
      </c>
      <c r="E13" s="29" t="s">
        <v>146</v>
      </c>
      <c r="F13" s="35" t="s">
        <v>80</v>
      </c>
      <c r="G13" s="36">
        <v>0.00859221064814815</v>
      </c>
      <c r="H13" s="36">
        <f t="shared" si="0"/>
        <v>0.037873043981481454</v>
      </c>
      <c r="I13" s="36">
        <v>0.0464652546296296</v>
      </c>
      <c r="J13" s="36">
        <f t="shared" si="1"/>
        <v>0.005988449074074101</v>
      </c>
      <c r="K13" s="36">
        <v>0.052453703703703704</v>
      </c>
      <c r="L13" s="1">
        <v>10</v>
      </c>
      <c r="N13" s="15"/>
      <c r="O13" s="15"/>
      <c r="P13" s="15"/>
    </row>
    <row r="14" spans="1:16" ht="15">
      <c r="A14" s="28">
        <v>12</v>
      </c>
      <c r="B14" s="28">
        <v>91</v>
      </c>
      <c r="C14" s="29" t="s">
        <v>27</v>
      </c>
      <c r="D14" s="29" t="s">
        <v>98</v>
      </c>
      <c r="E14" s="29" t="s">
        <v>132</v>
      </c>
      <c r="F14" s="35" t="s">
        <v>80</v>
      </c>
      <c r="G14" s="36">
        <v>0.00903747685185185</v>
      </c>
      <c r="H14" s="36">
        <f t="shared" si="0"/>
        <v>0.03773978009259255</v>
      </c>
      <c r="I14" s="36">
        <v>0.0467772569444444</v>
      </c>
      <c r="J14" s="36">
        <f t="shared" si="1"/>
        <v>0.006023668981481524</v>
      </c>
      <c r="K14" s="36">
        <v>0.052800925925925925</v>
      </c>
      <c r="L14" s="1">
        <v>9</v>
      </c>
      <c r="N14" s="15"/>
      <c r="O14" s="15"/>
      <c r="P14" s="15"/>
    </row>
    <row r="15" spans="1:16" ht="15">
      <c r="A15" s="28">
        <v>13</v>
      </c>
      <c r="B15" s="28">
        <v>104</v>
      </c>
      <c r="C15" s="29" t="s">
        <v>47</v>
      </c>
      <c r="D15" s="29" t="s">
        <v>110</v>
      </c>
      <c r="E15" s="29" t="s">
        <v>140</v>
      </c>
      <c r="F15" s="35" t="s">
        <v>80</v>
      </c>
      <c r="G15" s="36">
        <v>0.007841875</v>
      </c>
      <c r="H15" s="36">
        <f t="shared" si="0"/>
        <v>0.0400125694444444</v>
      </c>
      <c r="I15" s="36">
        <v>0.0478544444444444</v>
      </c>
      <c r="J15" s="36">
        <f t="shared" si="1"/>
        <v>0.005467719907407499</v>
      </c>
      <c r="K15" s="36">
        <v>0.0533221643518519</v>
      </c>
      <c r="L15" s="1">
        <v>8</v>
      </c>
      <c r="N15" s="15"/>
      <c r="O15" s="15"/>
      <c r="P15" s="15"/>
    </row>
    <row r="16" spans="1:16" ht="15">
      <c r="A16" s="28">
        <v>14</v>
      </c>
      <c r="B16" s="28">
        <v>98</v>
      </c>
      <c r="C16" s="29" t="s">
        <v>25</v>
      </c>
      <c r="D16" s="29" t="s">
        <v>103</v>
      </c>
      <c r="E16" s="29" t="s">
        <v>135</v>
      </c>
      <c r="F16" s="35" t="s">
        <v>80</v>
      </c>
      <c r="G16" s="36">
        <v>0.00968332175925926</v>
      </c>
      <c r="H16" s="36">
        <f t="shared" si="0"/>
        <v>0.03796385416666664</v>
      </c>
      <c r="I16" s="36">
        <v>0.0476471759259259</v>
      </c>
      <c r="J16" s="36">
        <f t="shared" si="1"/>
        <v>0.006004594907407401</v>
      </c>
      <c r="K16" s="36">
        <v>0.0536517708333333</v>
      </c>
      <c r="L16" s="1">
        <v>7</v>
      </c>
      <c r="N16" s="15"/>
      <c r="O16" s="15"/>
      <c r="P16" s="15"/>
    </row>
    <row r="17" spans="1:16" ht="15">
      <c r="A17" s="28">
        <v>15</v>
      </c>
      <c r="B17" s="29">
        <v>109</v>
      </c>
      <c r="C17" s="29" t="s">
        <v>117</v>
      </c>
      <c r="D17" s="29" t="s">
        <v>118</v>
      </c>
      <c r="E17" s="28" t="s">
        <v>143</v>
      </c>
      <c r="F17" s="35" t="s">
        <v>80</v>
      </c>
      <c r="G17" s="36">
        <v>0.00873630787037037</v>
      </c>
      <c r="H17" s="36">
        <f t="shared" si="0"/>
        <v>0.03948684027777773</v>
      </c>
      <c r="I17" s="36">
        <v>0.0482231481481481</v>
      </c>
      <c r="J17" s="36">
        <f t="shared" si="1"/>
        <v>0.0065986458333334025</v>
      </c>
      <c r="K17" s="36">
        <v>0.0548217939814815</v>
      </c>
      <c r="L17" s="1">
        <v>6</v>
      </c>
      <c r="N17" s="15"/>
      <c r="O17" s="15"/>
      <c r="P17" s="15"/>
    </row>
    <row r="18" spans="1:16" ht="15">
      <c r="A18" s="28">
        <v>16</v>
      </c>
      <c r="B18" s="28">
        <v>101</v>
      </c>
      <c r="C18" s="29" t="s">
        <v>2</v>
      </c>
      <c r="D18" s="29" t="s">
        <v>107</v>
      </c>
      <c r="E18" s="29" t="s">
        <v>138</v>
      </c>
      <c r="F18" s="35" t="s">
        <v>80</v>
      </c>
      <c r="G18" s="36">
        <v>0.00963206018518519</v>
      </c>
      <c r="H18" s="36">
        <f t="shared" si="0"/>
        <v>0.04020923611111111</v>
      </c>
      <c r="I18" s="36">
        <v>0.0498412962962963</v>
      </c>
      <c r="J18" s="36">
        <f t="shared" si="1"/>
        <v>0.0071117939814814984</v>
      </c>
      <c r="K18" s="36">
        <v>0.0569530902777778</v>
      </c>
      <c r="L18" s="1">
        <v>5</v>
      </c>
      <c r="N18" s="15"/>
      <c r="O18" s="15"/>
      <c r="P18" s="15"/>
    </row>
    <row r="19" spans="1:16" ht="15">
      <c r="A19" s="28">
        <v>17</v>
      </c>
      <c r="B19" s="29">
        <v>111</v>
      </c>
      <c r="C19" s="29" t="s">
        <v>121</v>
      </c>
      <c r="D19" s="29" t="s">
        <v>122</v>
      </c>
      <c r="E19" s="29" t="s">
        <v>145</v>
      </c>
      <c r="F19" s="35" t="s">
        <v>80</v>
      </c>
      <c r="G19" s="36">
        <v>0.00904416666666667</v>
      </c>
      <c r="H19" s="36">
        <f t="shared" si="0"/>
        <v>0.04097898148148148</v>
      </c>
      <c r="I19" s="36">
        <v>0.05002314814814815</v>
      </c>
      <c r="J19" s="36">
        <f t="shared" si="1"/>
        <v>0.007207800925925947</v>
      </c>
      <c r="K19" s="36">
        <v>0.0572309490740741</v>
      </c>
      <c r="L19" s="1">
        <v>4</v>
      </c>
      <c r="N19" s="15"/>
      <c r="O19" s="15"/>
      <c r="P19" s="15"/>
    </row>
    <row r="20" spans="1:16" ht="15">
      <c r="A20" s="28">
        <v>18</v>
      </c>
      <c r="B20" s="29">
        <v>107</v>
      </c>
      <c r="C20" s="29" t="s">
        <v>113</v>
      </c>
      <c r="D20" s="29" t="s">
        <v>114</v>
      </c>
      <c r="E20" s="29" t="s">
        <v>24</v>
      </c>
      <c r="F20" s="35" t="s">
        <v>80</v>
      </c>
      <c r="G20" s="36">
        <v>0.00916034722222222</v>
      </c>
      <c r="H20" s="36">
        <f t="shared" si="0"/>
        <v>0.0418581712962963</v>
      </c>
      <c r="I20" s="36">
        <v>0.05101851851851852</v>
      </c>
      <c r="J20" s="36">
        <f t="shared" si="1"/>
        <v>0.006474780092592579</v>
      </c>
      <c r="K20" s="36">
        <v>0.0574932986111111</v>
      </c>
      <c r="L20" s="1">
        <v>3</v>
      </c>
      <c r="N20" s="15"/>
      <c r="O20" s="15"/>
      <c r="P20" s="15"/>
    </row>
    <row r="21" spans="1:12" ht="15">
      <c r="A21" s="28">
        <v>19</v>
      </c>
      <c r="B21" s="29">
        <v>116</v>
      </c>
      <c r="C21" s="29" t="s">
        <v>129</v>
      </c>
      <c r="D21" s="29" t="s">
        <v>130</v>
      </c>
      <c r="E21" s="29" t="s">
        <v>150</v>
      </c>
      <c r="F21" s="35" t="s">
        <v>80</v>
      </c>
      <c r="G21" s="36">
        <v>0.00972834490740741</v>
      </c>
      <c r="H21" s="36">
        <f t="shared" si="0"/>
        <v>0.04260961805555556</v>
      </c>
      <c r="I21" s="36">
        <v>0.05233796296296297</v>
      </c>
      <c r="J21" s="36">
        <f t="shared" si="1"/>
        <v>0.005638750000000033</v>
      </c>
      <c r="K21" s="36">
        <v>0.057976712962963</v>
      </c>
      <c r="L21" s="1">
        <v>2</v>
      </c>
    </row>
    <row r="22" spans="1:12" ht="15">
      <c r="A22" s="28">
        <v>20</v>
      </c>
      <c r="B22" s="28">
        <v>95</v>
      </c>
      <c r="C22" s="29" t="s">
        <v>49</v>
      </c>
      <c r="D22" s="29" t="s">
        <v>50</v>
      </c>
      <c r="E22" s="29" t="s">
        <v>134</v>
      </c>
      <c r="F22" s="35" t="s">
        <v>80</v>
      </c>
      <c r="G22" s="36">
        <v>0.00980200231481481</v>
      </c>
      <c r="H22" s="36">
        <f t="shared" si="0"/>
        <v>0.042420219907407415</v>
      </c>
      <c r="I22" s="36">
        <v>0.052222222222222225</v>
      </c>
      <c r="J22" s="36">
        <f t="shared" si="1"/>
        <v>0.006867210648148173</v>
      </c>
      <c r="K22" s="36">
        <v>0.0590894328703704</v>
      </c>
      <c r="L22" s="1">
        <v>1</v>
      </c>
    </row>
    <row r="23" spans="1:12" ht="15">
      <c r="A23" s="28">
        <v>21</v>
      </c>
      <c r="B23" s="29">
        <v>114</v>
      </c>
      <c r="C23" s="29" t="s">
        <v>124</v>
      </c>
      <c r="D23" s="29" t="s">
        <v>126</v>
      </c>
      <c r="E23" s="29" t="s">
        <v>148</v>
      </c>
      <c r="F23" s="35" t="s">
        <v>80</v>
      </c>
      <c r="G23" s="36">
        <v>0.00888886574074074</v>
      </c>
      <c r="H23" s="36">
        <f t="shared" si="0"/>
        <v>0.04428243055555556</v>
      </c>
      <c r="I23" s="36">
        <v>0.0531712962962963</v>
      </c>
      <c r="J23" s="36">
        <f t="shared" si="1"/>
        <v>0.005953506944444402</v>
      </c>
      <c r="K23" s="36">
        <v>0.0591248032407407</v>
      </c>
      <c r="L23" s="28">
        <v>0</v>
      </c>
    </row>
    <row r="24" spans="1:12" ht="15">
      <c r="A24" s="28">
        <v>22</v>
      </c>
      <c r="B24" s="28">
        <v>92</v>
      </c>
      <c r="C24" s="29" t="s">
        <v>5</v>
      </c>
      <c r="D24" s="29" t="s">
        <v>99</v>
      </c>
      <c r="E24" s="29" t="s">
        <v>133</v>
      </c>
      <c r="F24" s="35" t="s">
        <v>80</v>
      </c>
      <c r="G24" s="36">
        <v>0.00916734953703704</v>
      </c>
      <c r="H24" s="36">
        <f t="shared" si="0"/>
        <v>0.04335579861111111</v>
      </c>
      <c r="I24" s="36">
        <v>0.052523148148148145</v>
      </c>
      <c r="J24" s="36">
        <f t="shared" si="1"/>
        <v>0.006889120370370358</v>
      </c>
      <c r="K24" s="36">
        <v>0.0594122685185185</v>
      </c>
      <c r="L24" s="28">
        <v>0</v>
      </c>
    </row>
    <row r="25" spans="1:12" ht="15">
      <c r="A25" s="28">
        <v>23</v>
      </c>
      <c r="B25" s="29">
        <v>106</v>
      </c>
      <c r="C25" s="29" t="s">
        <v>111</v>
      </c>
      <c r="D25" s="29" t="s">
        <v>112</v>
      </c>
      <c r="E25" s="28" t="s">
        <v>141</v>
      </c>
      <c r="F25" s="35" t="s">
        <v>80</v>
      </c>
      <c r="G25" s="36">
        <v>0.0078953125</v>
      </c>
      <c r="H25" s="36">
        <f t="shared" si="0"/>
        <v>0.0456787037037037</v>
      </c>
      <c r="I25" s="36">
        <v>0.0535740162037037</v>
      </c>
      <c r="J25" s="36">
        <f t="shared" si="1"/>
        <v>0.006382245370370396</v>
      </c>
      <c r="K25" s="36">
        <v>0.0599562615740741</v>
      </c>
      <c r="L25" s="28">
        <v>0</v>
      </c>
    </row>
    <row r="26" spans="1:12" ht="15">
      <c r="A26" s="28">
        <v>24</v>
      </c>
      <c r="B26" s="28">
        <v>100</v>
      </c>
      <c r="C26" s="29" t="s">
        <v>105</v>
      </c>
      <c r="D26" s="29" t="s">
        <v>106</v>
      </c>
      <c r="E26" s="29" t="s">
        <v>137</v>
      </c>
      <c r="F26" s="35" t="s">
        <v>80</v>
      </c>
      <c r="G26" s="36">
        <v>0.010360787037037</v>
      </c>
      <c r="H26" s="36">
        <f t="shared" si="0"/>
        <v>0.0479062615740741</v>
      </c>
      <c r="I26" s="36">
        <v>0.0582670486111111</v>
      </c>
      <c r="J26" s="36">
        <f t="shared" si="1"/>
        <v>0.006695879629629593</v>
      </c>
      <c r="K26" s="36">
        <v>0.0649629282407407</v>
      </c>
      <c r="L26" s="28">
        <v>0</v>
      </c>
    </row>
    <row r="27" spans="1:12" ht="12.75">
      <c r="A27" s="28"/>
      <c r="B27" s="28"/>
      <c r="C27" s="28"/>
      <c r="D27" s="28"/>
      <c r="E27" s="28"/>
      <c r="F27" s="35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35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35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35"/>
      <c r="G30" s="36"/>
      <c r="H30" s="36"/>
      <c r="I30" s="36"/>
      <c r="J30" s="36"/>
      <c r="K30" s="36"/>
      <c r="L30" s="28"/>
    </row>
    <row r="31" spans="1:12" ht="12.75">
      <c r="A31" s="28"/>
      <c r="B31" s="28"/>
      <c r="C31" s="28"/>
      <c r="D31" s="28"/>
      <c r="E31" s="28"/>
      <c r="F31" s="35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35"/>
      <c r="G32" s="36"/>
      <c r="H32" s="36"/>
      <c r="I32" s="36"/>
      <c r="J32" s="36"/>
      <c r="K32" s="36"/>
      <c r="L32" s="28"/>
    </row>
    <row r="33" spans="1:12" ht="12.75">
      <c r="A33" s="28"/>
      <c r="B33" s="28"/>
      <c r="C33" s="28"/>
      <c r="D33" s="28"/>
      <c r="E33" s="28"/>
      <c r="F33" s="35"/>
      <c r="G33" s="36"/>
      <c r="H33" s="36"/>
      <c r="I33" s="36"/>
      <c r="J33" s="36"/>
      <c r="K33" s="36"/>
      <c r="L33" s="28"/>
    </row>
    <row r="34" spans="1:12" ht="12.75">
      <c r="A34" s="28"/>
      <c r="B34" s="28"/>
      <c r="C34" s="28"/>
      <c r="D34" s="28"/>
      <c r="E34" s="28"/>
      <c r="F34" s="35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35"/>
      <c r="G35" s="36"/>
      <c r="H35" s="36"/>
      <c r="I35" s="36"/>
      <c r="J35" s="36"/>
      <c r="K35" s="36"/>
      <c r="L35" s="28"/>
    </row>
    <row r="36" spans="1:12" ht="12.75">
      <c r="A36" s="28"/>
      <c r="B36" s="28"/>
      <c r="C36" s="28"/>
      <c r="D36" s="28"/>
      <c r="E36" s="28"/>
      <c r="F36" s="35"/>
      <c r="G36" s="36"/>
      <c r="H36" s="36"/>
      <c r="I36" s="36"/>
      <c r="J36" s="36"/>
      <c r="K36" s="36"/>
      <c r="L36" s="28"/>
    </row>
    <row r="37" spans="1:12" ht="12.75">
      <c r="A37" s="28"/>
      <c r="B37" s="28"/>
      <c r="C37" s="28"/>
      <c r="D37" s="28"/>
      <c r="E37" s="28"/>
      <c r="F37" s="35"/>
      <c r="G37" s="28"/>
      <c r="H37" s="28"/>
      <c r="I37" s="28"/>
      <c r="J37" s="28"/>
      <c r="K37" s="28"/>
      <c r="L37" s="28"/>
    </row>
    <row r="38" spans="7:11" ht="12.75">
      <c r="G38" s="23"/>
      <c r="H38" s="23"/>
      <c r="I38" s="23"/>
      <c r="J38" s="23"/>
      <c r="K38" s="23"/>
    </row>
    <row r="39" spans="7:11" ht="12.75">
      <c r="G39" s="23"/>
      <c r="H39" s="23"/>
      <c r="I39" s="23"/>
      <c r="J39" s="23"/>
      <c r="K39" s="23"/>
    </row>
    <row r="41" spans="7:11" ht="12.75">
      <c r="G41" s="23"/>
      <c r="H41" s="23"/>
      <c r="I41" s="23"/>
      <c r="J41" s="23"/>
      <c r="K41" s="23"/>
    </row>
    <row r="42" spans="7:11" ht="12.75">
      <c r="G42" s="23"/>
      <c r="H42" s="23"/>
      <c r="I42" s="23"/>
      <c r="J42" s="23"/>
      <c r="K42" s="23"/>
    </row>
  </sheetData>
  <sheetProtection/>
  <autoFilter ref="A2:L2">
    <sortState ref="A3:L42">
      <sortCondition sortBy="value" ref="K3:K42"/>
    </sortState>
  </autoFilter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16.140625" style="0" bestFit="1" customWidth="1"/>
    <col min="4" max="4" width="11.57421875" style="0" bestFit="1" customWidth="1"/>
    <col min="5" max="5" width="31.28125" style="0" bestFit="1" customWidth="1"/>
    <col min="6" max="6" width="18.421875" style="0" bestFit="1" customWidth="1"/>
    <col min="9" max="9" width="9.8515625" style="0" bestFit="1" customWidth="1"/>
    <col min="12" max="12" width="17.28125" style="0" bestFit="1" customWidth="1"/>
  </cols>
  <sheetData>
    <row r="1" spans="1:1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2" ht="15.75" thickTop="1">
      <c r="A3" s="26">
        <v>1</v>
      </c>
      <c r="B3" s="26">
        <v>220</v>
      </c>
      <c r="C3" s="27" t="s">
        <v>131</v>
      </c>
      <c r="D3" s="27" t="s">
        <v>191</v>
      </c>
      <c r="E3" s="27" t="s">
        <v>235</v>
      </c>
      <c r="F3" s="38" t="s">
        <v>17</v>
      </c>
      <c r="G3" s="34">
        <v>0.00686399305555556</v>
      </c>
      <c r="H3" s="39">
        <f aca="true" t="shared" si="0" ref="H3:H34">+I3-G3</f>
        <v>0.03051280092592594</v>
      </c>
      <c r="I3" s="34">
        <v>0.0373767939814815</v>
      </c>
      <c r="J3" s="39">
        <f aca="true" t="shared" si="1" ref="J3:J34">+K3-I3</f>
        <v>0.0041746412037036995</v>
      </c>
      <c r="K3" s="34">
        <v>0.0415514351851852</v>
      </c>
      <c r="L3" s="26">
        <v>30</v>
      </c>
    </row>
    <row r="4" spans="1:12" ht="15">
      <c r="A4" s="40">
        <v>2</v>
      </c>
      <c r="B4" s="28">
        <v>177</v>
      </c>
      <c r="C4" s="29" t="s">
        <v>163</v>
      </c>
      <c r="D4" s="29" t="s">
        <v>54</v>
      </c>
      <c r="E4" s="29" t="s">
        <v>219</v>
      </c>
      <c r="F4" s="41" t="s">
        <v>17</v>
      </c>
      <c r="G4" s="42">
        <v>0.00732650462962963</v>
      </c>
      <c r="H4" s="42">
        <f t="shared" si="0"/>
        <v>0.03009899305555557</v>
      </c>
      <c r="I4" s="42">
        <v>0.0374254976851852</v>
      </c>
      <c r="J4" s="42">
        <f t="shared" si="1"/>
        <v>0.004776493055555497</v>
      </c>
      <c r="K4" s="42">
        <v>0.0422019907407407</v>
      </c>
      <c r="L4" s="1">
        <v>25</v>
      </c>
    </row>
    <row r="5" spans="1:12" ht="15">
      <c r="A5" s="40">
        <v>3</v>
      </c>
      <c r="B5" s="28">
        <v>167</v>
      </c>
      <c r="C5" s="29" t="s">
        <v>154</v>
      </c>
      <c r="D5" s="29" t="s">
        <v>155</v>
      </c>
      <c r="E5" s="29" t="s">
        <v>214</v>
      </c>
      <c r="F5" s="41" t="s">
        <v>17</v>
      </c>
      <c r="G5" s="42">
        <v>0.00724922453703704</v>
      </c>
      <c r="H5" s="42">
        <f t="shared" si="0"/>
        <v>0.03018278935185186</v>
      </c>
      <c r="I5" s="42">
        <v>0.0374320138888889</v>
      </c>
      <c r="J5" s="42">
        <f t="shared" si="1"/>
        <v>0.0050808680555555</v>
      </c>
      <c r="K5" s="42">
        <v>0.0425128819444444</v>
      </c>
      <c r="L5" s="1">
        <v>21</v>
      </c>
    </row>
    <row r="6" spans="1:14" ht="15">
      <c r="A6" s="40">
        <v>4</v>
      </c>
      <c r="B6" s="28">
        <v>196</v>
      </c>
      <c r="C6" s="29" t="s">
        <v>34</v>
      </c>
      <c r="D6" s="29" t="s">
        <v>119</v>
      </c>
      <c r="E6" s="29" t="s">
        <v>230</v>
      </c>
      <c r="F6" s="41" t="s">
        <v>17</v>
      </c>
      <c r="G6" s="36">
        <v>0.00714293981481481</v>
      </c>
      <c r="H6" s="42">
        <f t="shared" si="0"/>
        <v>0.032581828703703686</v>
      </c>
      <c r="I6" s="36">
        <v>0.0397247685185185</v>
      </c>
      <c r="J6" s="42">
        <f t="shared" si="1"/>
        <v>0.0047585069444444975</v>
      </c>
      <c r="K6" s="47">
        <v>0.044483275462963</v>
      </c>
      <c r="L6" s="1">
        <v>18</v>
      </c>
      <c r="M6" s="52"/>
      <c r="N6" s="15"/>
    </row>
    <row r="7" spans="1:12" ht="15">
      <c r="A7" s="40">
        <v>5</v>
      </c>
      <c r="B7" s="28">
        <v>194</v>
      </c>
      <c r="C7" s="29" t="s">
        <v>5</v>
      </c>
      <c r="D7" s="29" t="s">
        <v>23</v>
      </c>
      <c r="E7" s="29" t="s">
        <v>229</v>
      </c>
      <c r="F7" s="41" t="s">
        <v>17</v>
      </c>
      <c r="G7" s="36">
        <v>0.00764376157407407</v>
      </c>
      <c r="H7" s="42">
        <f t="shared" si="0"/>
        <v>0.03265188657407403</v>
      </c>
      <c r="I7" s="36">
        <v>0.0402956481481481</v>
      </c>
      <c r="J7" s="42">
        <f t="shared" si="1"/>
        <v>0.0049741319444445015</v>
      </c>
      <c r="K7" s="36">
        <v>0.0452697800925926</v>
      </c>
      <c r="L7" s="1">
        <v>16</v>
      </c>
    </row>
    <row r="8" spans="1:12" ht="15">
      <c r="A8" s="40">
        <v>6</v>
      </c>
      <c r="B8" s="28">
        <v>195</v>
      </c>
      <c r="C8" s="29" t="s">
        <v>30</v>
      </c>
      <c r="D8" s="29" t="s">
        <v>31</v>
      </c>
      <c r="E8" s="28"/>
      <c r="F8" s="41" t="s">
        <v>17</v>
      </c>
      <c r="G8" s="36">
        <v>0.00788045138888889</v>
      </c>
      <c r="H8" s="42">
        <f t="shared" si="0"/>
        <v>0.03261579861111111</v>
      </c>
      <c r="I8" s="36">
        <v>0.04049625</v>
      </c>
      <c r="J8" s="42">
        <f t="shared" si="1"/>
        <v>0.0049878472222222026</v>
      </c>
      <c r="K8" s="36">
        <v>0.0454840972222222</v>
      </c>
      <c r="L8" s="1">
        <v>15</v>
      </c>
    </row>
    <row r="9" spans="1:12" ht="15">
      <c r="A9" s="40">
        <v>7</v>
      </c>
      <c r="B9" s="28">
        <v>221</v>
      </c>
      <c r="C9" s="29" t="s">
        <v>192</v>
      </c>
      <c r="D9" s="29" t="s">
        <v>193</v>
      </c>
      <c r="E9" s="28" t="s">
        <v>236</v>
      </c>
      <c r="F9" s="41" t="s">
        <v>17</v>
      </c>
      <c r="G9" s="36">
        <v>0.00720085648148148</v>
      </c>
      <c r="H9" s="42">
        <f t="shared" si="0"/>
        <v>0.03379807870370372</v>
      </c>
      <c r="I9" s="36">
        <v>0.0409989351851852</v>
      </c>
      <c r="J9" s="42">
        <f t="shared" si="1"/>
        <v>0.004674409722222196</v>
      </c>
      <c r="K9" s="36">
        <v>0.0456733449074074</v>
      </c>
      <c r="L9" s="1">
        <v>14</v>
      </c>
    </row>
    <row r="10" spans="1:12" ht="15">
      <c r="A10" s="40">
        <v>8</v>
      </c>
      <c r="B10" s="28">
        <v>189</v>
      </c>
      <c r="C10" s="29" t="s">
        <v>175</v>
      </c>
      <c r="D10" s="29" t="s">
        <v>176</v>
      </c>
      <c r="E10" s="29" t="s">
        <v>227</v>
      </c>
      <c r="F10" s="41" t="s">
        <v>17</v>
      </c>
      <c r="G10" s="36">
        <v>0.0070471875</v>
      </c>
      <c r="H10" s="42">
        <f t="shared" si="0"/>
        <v>0.034398217592592595</v>
      </c>
      <c r="I10" s="36">
        <v>0.0414454050925926</v>
      </c>
      <c r="J10" s="42">
        <f t="shared" si="1"/>
        <v>0.004851944444444402</v>
      </c>
      <c r="K10" s="36">
        <v>0.046297349537037</v>
      </c>
      <c r="L10" s="1">
        <v>13</v>
      </c>
    </row>
    <row r="11" spans="1:12" ht="15">
      <c r="A11" s="40">
        <v>9</v>
      </c>
      <c r="B11" s="28">
        <v>215</v>
      </c>
      <c r="C11" s="29" t="s">
        <v>186</v>
      </c>
      <c r="D11" s="29" t="s">
        <v>187</v>
      </c>
      <c r="E11" s="29" t="s">
        <v>232</v>
      </c>
      <c r="F11" s="41" t="s">
        <v>17</v>
      </c>
      <c r="G11" s="47">
        <v>0.00715070601851852</v>
      </c>
      <c r="H11" s="42">
        <f t="shared" si="0"/>
        <v>0.03443396990740738</v>
      </c>
      <c r="I11" s="47">
        <v>0.0415846759259259</v>
      </c>
      <c r="J11" s="42">
        <f t="shared" si="1"/>
        <v>0.0049903587962963</v>
      </c>
      <c r="K11" s="36">
        <v>0.0465750347222222</v>
      </c>
      <c r="L11" s="1">
        <v>12</v>
      </c>
    </row>
    <row r="12" spans="1:12" ht="15">
      <c r="A12" s="40">
        <v>10</v>
      </c>
      <c r="B12" s="28">
        <v>223</v>
      </c>
      <c r="C12" s="29" t="s">
        <v>113</v>
      </c>
      <c r="D12" s="29" t="s">
        <v>196</v>
      </c>
      <c r="E12" s="29" t="s">
        <v>237</v>
      </c>
      <c r="F12" s="41" t="s">
        <v>17</v>
      </c>
      <c r="G12" s="36">
        <v>0.007731875</v>
      </c>
      <c r="H12" s="42">
        <f t="shared" si="0"/>
        <v>0.0335441782407407</v>
      </c>
      <c r="I12" s="36">
        <v>0.0412760532407407</v>
      </c>
      <c r="J12" s="42">
        <f t="shared" si="1"/>
        <v>0.0054700115740741045</v>
      </c>
      <c r="K12" s="36">
        <v>0.0467460648148148</v>
      </c>
      <c r="L12" s="1">
        <v>11</v>
      </c>
    </row>
    <row r="13" spans="1:12" ht="15">
      <c r="A13" s="40">
        <v>11</v>
      </c>
      <c r="B13" s="28">
        <v>169</v>
      </c>
      <c r="C13" s="29" t="s">
        <v>28</v>
      </c>
      <c r="D13" s="29" t="s">
        <v>19</v>
      </c>
      <c r="E13" s="29" t="s">
        <v>216</v>
      </c>
      <c r="F13" s="41" t="s">
        <v>17</v>
      </c>
      <c r="G13" s="42">
        <v>0.00766638888888889</v>
      </c>
      <c r="H13" s="42">
        <f t="shared" si="0"/>
        <v>0.03454240740740741</v>
      </c>
      <c r="I13" s="42">
        <v>0.0422087962962963</v>
      </c>
      <c r="J13" s="42">
        <f t="shared" si="1"/>
        <v>0.005431886574074098</v>
      </c>
      <c r="K13" s="42">
        <v>0.0476406828703704</v>
      </c>
      <c r="L13" s="1">
        <v>10</v>
      </c>
    </row>
    <row r="14" spans="1:12" ht="15">
      <c r="A14" s="40">
        <v>12</v>
      </c>
      <c r="B14" s="28">
        <v>168</v>
      </c>
      <c r="C14" s="29" t="s">
        <v>25</v>
      </c>
      <c r="D14" s="29" t="s">
        <v>156</v>
      </c>
      <c r="E14" s="29" t="s">
        <v>215</v>
      </c>
      <c r="F14" s="41" t="s">
        <v>17</v>
      </c>
      <c r="G14" s="42">
        <v>0.00867041666666667</v>
      </c>
      <c r="H14" s="42">
        <f t="shared" si="0"/>
        <v>0.03367975694444443</v>
      </c>
      <c r="I14" s="42">
        <v>0.0423501736111111</v>
      </c>
      <c r="J14" s="42">
        <f t="shared" si="1"/>
        <v>0.005734872685185202</v>
      </c>
      <c r="K14" s="42">
        <v>0.0480850462962963</v>
      </c>
      <c r="L14" s="1">
        <v>9</v>
      </c>
    </row>
    <row r="15" spans="1:12" ht="15">
      <c r="A15" s="40">
        <v>13</v>
      </c>
      <c r="B15" s="28">
        <v>162</v>
      </c>
      <c r="C15" s="29" t="s">
        <v>22</v>
      </c>
      <c r="D15" s="29" t="s">
        <v>152</v>
      </c>
      <c r="E15" s="29" t="s">
        <v>212</v>
      </c>
      <c r="F15" s="41" t="s">
        <v>17</v>
      </c>
      <c r="G15" s="42">
        <v>0.00837501157407407</v>
      </c>
      <c r="H15" s="42">
        <f t="shared" si="0"/>
        <v>0.03377276620370373</v>
      </c>
      <c r="I15" s="42">
        <v>0.0421477777777778</v>
      </c>
      <c r="J15" s="42">
        <f t="shared" si="1"/>
        <v>0.006034027777777805</v>
      </c>
      <c r="K15" s="42">
        <v>0.0481818055555556</v>
      </c>
      <c r="L15" s="1">
        <v>8</v>
      </c>
    </row>
    <row r="16" spans="1:12" ht="15">
      <c r="A16" s="40">
        <v>14</v>
      </c>
      <c r="B16" s="28">
        <v>233</v>
      </c>
      <c r="C16" s="29" t="s">
        <v>205</v>
      </c>
      <c r="D16" s="29" t="s">
        <v>206</v>
      </c>
      <c r="E16" s="29" t="s">
        <v>243</v>
      </c>
      <c r="F16" s="41" t="s">
        <v>17</v>
      </c>
      <c r="G16" s="36">
        <v>0.00831271990740741</v>
      </c>
      <c r="H16" s="42">
        <f t="shared" si="0"/>
        <v>0.034647060185185194</v>
      </c>
      <c r="I16" s="36">
        <v>0.0429597800925926</v>
      </c>
      <c r="J16" s="42">
        <f t="shared" si="1"/>
        <v>0.005491458333333296</v>
      </c>
      <c r="K16" s="36">
        <v>0.0484512384259259</v>
      </c>
      <c r="L16" s="1">
        <v>7</v>
      </c>
    </row>
    <row r="17" spans="1:12" ht="15">
      <c r="A17" s="40">
        <v>15</v>
      </c>
      <c r="B17" s="28">
        <v>166</v>
      </c>
      <c r="C17" s="29" t="s">
        <v>34</v>
      </c>
      <c r="D17" s="29" t="s">
        <v>153</v>
      </c>
      <c r="E17" s="29" t="s">
        <v>213</v>
      </c>
      <c r="F17" s="41" t="s">
        <v>17</v>
      </c>
      <c r="G17" s="42">
        <v>0.00803184027777778</v>
      </c>
      <c r="H17" s="42">
        <f t="shared" si="0"/>
        <v>0.03542353009259262</v>
      </c>
      <c r="I17" s="42">
        <v>0.0434553703703704</v>
      </c>
      <c r="J17" s="42">
        <f t="shared" si="1"/>
        <v>0.0054318865740740005</v>
      </c>
      <c r="K17" s="42">
        <v>0.0488872569444444</v>
      </c>
      <c r="L17" s="1">
        <v>6</v>
      </c>
    </row>
    <row r="18" spans="1:12" ht="15">
      <c r="A18" s="40">
        <v>16</v>
      </c>
      <c r="B18" s="28">
        <v>181</v>
      </c>
      <c r="C18" s="29" t="s">
        <v>25</v>
      </c>
      <c r="D18" s="29" t="s">
        <v>166</v>
      </c>
      <c r="E18" s="29" t="s">
        <v>221</v>
      </c>
      <c r="F18" s="41" t="s">
        <v>17</v>
      </c>
      <c r="G18" s="42">
        <v>0.00933484953703704</v>
      </c>
      <c r="H18" s="42">
        <f t="shared" si="0"/>
        <v>0.03360381944444446</v>
      </c>
      <c r="I18" s="42">
        <v>0.0429386689814815</v>
      </c>
      <c r="J18" s="42">
        <f t="shared" si="1"/>
        <v>0.0060258564814815035</v>
      </c>
      <c r="K18" s="42">
        <v>0.048964525462963</v>
      </c>
      <c r="L18" s="1">
        <v>5</v>
      </c>
    </row>
    <row r="19" spans="1:12" ht="15">
      <c r="A19" s="40">
        <v>17</v>
      </c>
      <c r="B19" s="28">
        <v>227</v>
      </c>
      <c r="C19" s="29" t="s">
        <v>180</v>
      </c>
      <c r="D19" s="29" t="s">
        <v>90</v>
      </c>
      <c r="E19" s="29" t="s">
        <v>239</v>
      </c>
      <c r="F19" s="41" t="s">
        <v>17</v>
      </c>
      <c r="G19" s="36">
        <v>0.0086175</v>
      </c>
      <c r="H19" s="42">
        <f t="shared" si="0"/>
        <v>0.03506</v>
      </c>
      <c r="I19" s="36">
        <v>0.0436775</v>
      </c>
      <c r="J19" s="42">
        <f t="shared" si="1"/>
        <v>0.0055512731481481</v>
      </c>
      <c r="K19" s="36">
        <v>0.0492287731481481</v>
      </c>
      <c r="L19" s="1">
        <v>4</v>
      </c>
    </row>
    <row r="20" spans="1:12" ht="15">
      <c r="A20" s="40">
        <v>18</v>
      </c>
      <c r="B20" s="28">
        <v>178</v>
      </c>
      <c r="C20" s="29" t="s">
        <v>2</v>
      </c>
      <c r="D20" s="29" t="s">
        <v>164</v>
      </c>
      <c r="E20" s="29" t="s">
        <v>220</v>
      </c>
      <c r="F20" s="41" t="s">
        <v>17</v>
      </c>
      <c r="G20" s="42">
        <v>0.00759104166666667</v>
      </c>
      <c r="H20" s="42">
        <f t="shared" si="0"/>
        <v>0.037415694444444425</v>
      </c>
      <c r="I20" s="42">
        <v>0.0450067361111111</v>
      </c>
      <c r="J20" s="42">
        <f t="shared" si="1"/>
        <v>0.004937013888888904</v>
      </c>
      <c r="K20" s="42">
        <v>0.04994375</v>
      </c>
      <c r="L20" s="1">
        <v>3</v>
      </c>
    </row>
    <row r="21" spans="1:12" ht="12.75">
      <c r="A21" s="40">
        <v>19</v>
      </c>
      <c r="B21" s="28">
        <v>236</v>
      </c>
      <c r="C21" s="28" t="s">
        <v>124</v>
      </c>
      <c r="D21" s="28" t="s">
        <v>210</v>
      </c>
      <c r="E21" s="28" t="s">
        <v>245</v>
      </c>
      <c r="F21" s="41" t="s">
        <v>17</v>
      </c>
      <c r="G21" s="47">
        <v>0.00869134259259259</v>
      </c>
      <c r="H21" s="42">
        <f t="shared" si="0"/>
        <v>0.03577658564814811</v>
      </c>
      <c r="I21" s="47">
        <v>0.0444679282407407</v>
      </c>
      <c r="J21" s="42">
        <f t="shared" si="1"/>
        <v>0.00565938657407411</v>
      </c>
      <c r="K21" s="23">
        <v>0.05012731481481481</v>
      </c>
      <c r="L21" s="1">
        <v>2</v>
      </c>
    </row>
    <row r="22" spans="1:12" ht="15">
      <c r="A22" s="40">
        <v>20</v>
      </c>
      <c r="B22" s="28">
        <v>164</v>
      </c>
      <c r="C22" s="29" t="s">
        <v>0</v>
      </c>
      <c r="D22" s="29" t="s">
        <v>33</v>
      </c>
      <c r="E22" s="28"/>
      <c r="F22" s="41" t="s">
        <v>17</v>
      </c>
      <c r="G22" s="42">
        <v>0.00864114583333333</v>
      </c>
      <c r="H22" s="42">
        <f t="shared" si="0"/>
        <v>0.03609076388888887</v>
      </c>
      <c r="I22" s="42">
        <v>0.0447319097222222</v>
      </c>
      <c r="J22" s="42">
        <f t="shared" si="1"/>
        <v>0.005453275462962988</v>
      </c>
      <c r="K22" s="42">
        <v>0.05018518518518519</v>
      </c>
      <c r="L22" s="1">
        <v>1</v>
      </c>
    </row>
    <row r="23" spans="1:12" ht="15">
      <c r="A23" s="40">
        <v>21</v>
      </c>
      <c r="B23" s="28">
        <v>216</v>
      </c>
      <c r="C23" s="29" t="s">
        <v>115</v>
      </c>
      <c r="D23" s="29" t="s">
        <v>188</v>
      </c>
      <c r="E23" s="29" t="s">
        <v>233</v>
      </c>
      <c r="F23" s="41" t="s">
        <v>17</v>
      </c>
      <c r="G23" s="36">
        <v>0.00891596064814815</v>
      </c>
      <c r="H23" s="42">
        <f t="shared" si="0"/>
        <v>0.035779467592592554</v>
      </c>
      <c r="I23" s="36">
        <v>0.0446954282407407</v>
      </c>
      <c r="J23" s="42">
        <f t="shared" si="1"/>
        <v>0.005709664351851891</v>
      </c>
      <c r="K23" s="36">
        <v>0.05040509259259259</v>
      </c>
      <c r="L23" s="28">
        <v>0</v>
      </c>
    </row>
    <row r="24" spans="1:12" ht="15">
      <c r="A24" s="40">
        <v>22</v>
      </c>
      <c r="B24" s="28">
        <v>232</v>
      </c>
      <c r="C24" s="29" t="s">
        <v>189</v>
      </c>
      <c r="D24" s="29" t="s">
        <v>204</v>
      </c>
      <c r="E24" s="37" t="s">
        <v>142</v>
      </c>
      <c r="F24" s="41" t="s">
        <v>17</v>
      </c>
      <c r="G24" s="36">
        <v>0.00857868055555556</v>
      </c>
      <c r="H24" s="42">
        <f t="shared" si="0"/>
        <v>0.03639503472222224</v>
      </c>
      <c r="I24" s="36">
        <v>0.0449737152777778</v>
      </c>
      <c r="J24" s="42">
        <f t="shared" si="1"/>
        <v>0.005697581018518499</v>
      </c>
      <c r="K24" s="36">
        <v>0.0506712962962963</v>
      </c>
      <c r="L24" s="28">
        <v>0</v>
      </c>
    </row>
    <row r="25" spans="1:12" ht="15">
      <c r="A25" s="40">
        <v>23</v>
      </c>
      <c r="B25" s="28">
        <v>224</v>
      </c>
      <c r="C25" s="29" t="s">
        <v>113</v>
      </c>
      <c r="D25" s="29" t="s">
        <v>197</v>
      </c>
      <c r="E25" s="29" t="s">
        <v>238</v>
      </c>
      <c r="F25" s="41" t="s">
        <v>17</v>
      </c>
      <c r="G25" s="36">
        <v>0.0090506712962963</v>
      </c>
      <c r="H25" s="42">
        <f t="shared" si="0"/>
        <v>0.0361315393518518</v>
      </c>
      <c r="I25" s="36">
        <v>0.0451822106481481</v>
      </c>
      <c r="J25" s="42">
        <f t="shared" si="1"/>
        <v>0.005604826388888942</v>
      </c>
      <c r="K25" s="36">
        <v>0.05078703703703704</v>
      </c>
      <c r="L25" s="28">
        <v>0</v>
      </c>
    </row>
    <row r="26" spans="1:12" ht="15">
      <c r="A26" s="40">
        <v>24</v>
      </c>
      <c r="B26" s="28">
        <v>163</v>
      </c>
      <c r="C26" s="29" t="s">
        <v>42</v>
      </c>
      <c r="D26" s="29" t="s">
        <v>43</v>
      </c>
      <c r="E26" s="29" t="s">
        <v>44</v>
      </c>
      <c r="F26" s="41" t="s">
        <v>17</v>
      </c>
      <c r="G26" s="42">
        <v>0.00865777777777778</v>
      </c>
      <c r="H26" s="42">
        <f t="shared" si="0"/>
        <v>0.037985196759259224</v>
      </c>
      <c r="I26" s="42">
        <v>0.046642974537037</v>
      </c>
      <c r="J26" s="42">
        <f t="shared" si="1"/>
        <v>0.005776006944444474</v>
      </c>
      <c r="K26" s="42">
        <v>0.052418981481481476</v>
      </c>
      <c r="L26" s="28">
        <v>0</v>
      </c>
    </row>
    <row r="27" spans="1:12" ht="15">
      <c r="A27" s="40">
        <v>25</v>
      </c>
      <c r="B27" s="28">
        <v>182</v>
      </c>
      <c r="C27" s="29" t="s">
        <v>119</v>
      </c>
      <c r="D27" s="29" t="s">
        <v>167</v>
      </c>
      <c r="E27" s="29" t="s">
        <v>222</v>
      </c>
      <c r="F27" s="41" t="s">
        <v>17</v>
      </c>
      <c r="G27" s="36">
        <v>0.00931234953703704</v>
      </c>
      <c r="H27" s="42">
        <f t="shared" si="0"/>
        <v>0.036617199074074055</v>
      </c>
      <c r="I27" s="36">
        <v>0.0459295486111111</v>
      </c>
      <c r="J27" s="42">
        <f t="shared" si="1"/>
        <v>0.006686192129629641</v>
      </c>
      <c r="K27" s="36">
        <v>0.05261574074074074</v>
      </c>
      <c r="L27" s="28">
        <v>0</v>
      </c>
    </row>
    <row r="28" spans="1:12" ht="15">
      <c r="A28" s="40">
        <v>26</v>
      </c>
      <c r="B28" s="28">
        <v>176</v>
      </c>
      <c r="C28" s="29" t="s">
        <v>5</v>
      </c>
      <c r="D28" s="29" t="s">
        <v>162</v>
      </c>
      <c r="E28" s="28"/>
      <c r="F28" s="41" t="s">
        <v>17</v>
      </c>
      <c r="G28" s="42">
        <v>0.00930631944444444</v>
      </c>
      <c r="H28" s="42">
        <f t="shared" si="0"/>
        <v>0.03719469907407406</v>
      </c>
      <c r="I28" s="43">
        <v>0.0465010185185185</v>
      </c>
      <c r="J28" s="42">
        <f t="shared" si="1"/>
        <v>0.006369351851851876</v>
      </c>
      <c r="K28" s="43">
        <v>0.05287037037037037</v>
      </c>
      <c r="L28" s="28">
        <v>0</v>
      </c>
    </row>
    <row r="29" spans="1:12" ht="15">
      <c r="A29" s="40">
        <v>27</v>
      </c>
      <c r="B29" s="28">
        <v>228</v>
      </c>
      <c r="C29" s="29" t="s">
        <v>198</v>
      </c>
      <c r="D29" s="29" t="s">
        <v>199</v>
      </c>
      <c r="E29" s="29" t="s">
        <v>240</v>
      </c>
      <c r="F29" s="41" t="s">
        <v>17</v>
      </c>
      <c r="G29" s="36">
        <v>0.00884392361111111</v>
      </c>
      <c r="H29" s="42">
        <f t="shared" si="0"/>
        <v>0.03798586805555559</v>
      </c>
      <c r="I29" s="36">
        <v>0.0468297916666667</v>
      </c>
      <c r="J29" s="42">
        <f t="shared" si="1"/>
        <v>0.006110023148148125</v>
      </c>
      <c r="K29" s="36">
        <v>0.05293981481481482</v>
      </c>
      <c r="L29" s="28">
        <v>0</v>
      </c>
    </row>
    <row r="30" spans="1:12" ht="15">
      <c r="A30" s="40">
        <v>28</v>
      </c>
      <c r="B30" s="28">
        <v>171</v>
      </c>
      <c r="C30" s="29" t="s">
        <v>28</v>
      </c>
      <c r="D30" s="29" t="s">
        <v>3</v>
      </c>
      <c r="E30" s="29" t="s">
        <v>48</v>
      </c>
      <c r="F30" s="41" t="s">
        <v>17</v>
      </c>
      <c r="G30" s="42">
        <v>0.00907737268518519</v>
      </c>
      <c r="H30" s="42">
        <f t="shared" si="0"/>
        <v>0.037399814814814816</v>
      </c>
      <c r="I30" s="42">
        <v>0.0464771875</v>
      </c>
      <c r="J30" s="42">
        <f t="shared" si="1"/>
        <v>0.006774097222222199</v>
      </c>
      <c r="K30" s="42">
        <v>0.0532512847222222</v>
      </c>
      <c r="L30" s="28">
        <v>0</v>
      </c>
    </row>
    <row r="31" spans="1:12" ht="15">
      <c r="A31" s="40">
        <v>29</v>
      </c>
      <c r="B31" s="28">
        <v>184</v>
      </c>
      <c r="C31" s="29" t="s">
        <v>2</v>
      </c>
      <c r="D31" s="29" t="s">
        <v>169</v>
      </c>
      <c r="E31" s="29" t="s">
        <v>224</v>
      </c>
      <c r="F31" s="41" t="s">
        <v>17</v>
      </c>
      <c r="G31" s="42">
        <v>0.00957327546296296</v>
      </c>
      <c r="H31" s="42">
        <f t="shared" si="0"/>
        <v>0.03710701388888894</v>
      </c>
      <c r="I31" s="42">
        <v>0.0466802893518519</v>
      </c>
      <c r="J31" s="42">
        <f t="shared" si="1"/>
        <v>0.0069801620370369966</v>
      </c>
      <c r="K31" s="42">
        <v>0.0536604513888889</v>
      </c>
      <c r="L31" s="28">
        <v>0</v>
      </c>
    </row>
    <row r="32" spans="1:12" ht="15">
      <c r="A32" s="40">
        <v>30</v>
      </c>
      <c r="B32" s="28">
        <v>231</v>
      </c>
      <c r="C32" s="29" t="s">
        <v>113</v>
      </c>
      <c r="D32" s="29" t="s">
        <v>203</v>
      </c>
      <c r="E32" s="29" t="s">
        <v>242</v>
      </c>
      <c r="F32" s="41" t="s">
        <v>17</v>
      </c>
      <c r="G32" s="36">
        <v>0.00851042824074074</v>
      </c>
      <c r="H32" s="42">
        <f t="shared" si="0"/>
        <v>0.03951810185185186</v>
      </c>
      <c r="I32" s="36">
        <v>0.0480285300925926</v>
      </c>
      <c r="J32" s="42">
        <f t="shared" si="1"/>
        <v>0.005849479166666699</v>
      </c>
      <c r="K32" s="36">
        <v>0.0538780092592593</v>
      </c>
      <c r="L32" s="28">
        <v>0</v>
      </c>
    </row>
    <row r="33" spans="1:12" ht="15">
      <c r="A33" s="40">
        <v>31</v>
      </c>
      <c r="B33" s="28">
        <v>188</v>
      </c>
      <c r="C33" s="29" t="s">
        <v>28</v>
      </c>
      <c r="D33" s="29" t="s">
        <v>174</v>
      </c>
      <c r="E33" s="29" t="s">
        <v>24</v>
      </c>
      <c r="F33" s="41" t="s">
        <v>17</v>
      </c>
      <c r="G33" s="36">
        <v>0.00945888888888889</v>
      </c>
      <c r="H33" s="42">
        <f t="shared" si="0"/>
        <v>0.03752040509259261</v>
      </c>
      <c r="I33" s="36">
        <v>0.0469792939814815</v>
      </c>
      <c r="J33" s="42">
        <f t="shared" si="1"/>
        <v>0.007237789351851799</v>
      </c>
      <c r="K33" s="36">
        <v>0.0542170833333333</v>
      </c>
      <c r="L33" s="28">
        <v>0</v>
      </c>
    </row>
    <row r="34" spans="1:12" ht="15">
      <c r="A34" s="40">
        <v>32</v>
      </c>
      <c r="B34" s="28">
        <v>190</v>
      </c>
      <c r="C34" s="29" t="s">
        <v>45</v>
      </c>
      <c r="D34" s="29" t="s">
        <v>46</v>
      </c>
      <c r="E34" s="29" t="s">
        <v>6</v>
      </c>
      <c r="F34" s="41" t="s">
        <v>17</v>
      </c>
      <c r="G34" s="36">
        <v>0.00925395833333333</v>
      </c>
      <c r="H34" s="42">
        <f t="shared" si="0"/>
        <v>0.038999733796296274</v>
      </c>
      <c r="I34" s="36">
        <v>0.0482536921296296</v>
      </c>
      <c r="J34" s="42">
        <f t="shared" si="1"/>
        <v>0.006782812499999999</v>
      </c>
      <c r="K34" s="36">
        <v>0.0550365046296296</v>
      </c>
      <c r="L34" s="28">
        <v>0</v>
      </c>
    </row>
    <row r="35" spans="1:12" ht="15">
      <c r="A35" s="40">
        <v>33</v>
      </c>
      <c r="B35" s="28">
        <v>49</v>
      </c>
      <c r="C35" s="29" t="s">
        <v>28</v>
      </c>
      <c r="D35" s="29" t="s">
        <v>56</v>
      </c>
      <c r="E35" s="29" t="s">
        <v>57</v>
      </c>
      <c r="F35" s="41" t="s">
        <v>17</v>
      </c>
      <c r="G35" s="42">
        <v>0.00937907407407407</v>
      </c>
      <c r="H35" s="42">
        <f aca="true" t="shared" si="2" ref="H35:H66">+I35-G35</f>
        <v>0.03948023148148153</v>
      </c>
      <c r="I35" s="42">
        <v>0.0488593055555556</v>
      </c>
      <c r="J35" s="42">
        <f aca="true" t="shared" si="3" ref="J35:J66">+K35-I35</f>
        <v>0.006362037037036999</v>
      </c>
      <c r="K35" s="42">
        <v>0.0552213425925926</v>
      </c>
      <c r="L35" s="28">
        <v>0</v>
      </c>
    </row>
    <row r="36" spans="1:12" ht="15">
      <c r="A36" s="40">
        <v>34</v>
      </c>
      <c r="B36" s="28">
        <v>174</v>
      </c>
      <c r="C36" s="29" t="s">
        <v>26</v>
      </c>
      <c r="D36" s="29" t="s">
        <v>160</v>
      </c>
      <c r="E36" s="28"/>
      <c r="F36" s="41" t="s">
        <v>17</v>
      </c>
      <c r="G36" s="42">
        <v>0.00966277777777778</v>
      </c>
      <c r="H36" s="42">
        <f t="shared" si="2"/>
        <v>0.03912497685185182</v>
      </c>
      <c r="I36" s="42">
        <v>0.0487877546296296</v>
      </c>
      <c r="J36" s="42">
        <f t="shared" si="3"/>
        <v>0.006731921296296302</v>
      </c>
      <c r="K36" s="48">
        <v>0.0555196759259259</v>
      </c>
      <c r="L36" s="28">
        <v>0</v>
      </c>
    </row>
    <row r="37" spans="1:12" ht="15">
      <c r="A37" s="40">
        <v>35</v>
      </c>
      <c r="B37" s="28">
        <v>186</v>
      </c>
      <c r="C37" s="29" t="s">
        <v>172</v>
      </c>
      <c r="D37" s="29" t="s">
        <v>173</v>
      </c>
      <c r="E37" s="29" t="s">
        <v>226</v>
      </c>
      <c r="F37" s="41" t="s">
        <v>17</v>
      </c>
      <c r="G37" s="36">
        <v>0.00889681712962963</v>
      </c>
      <c r="H37" s="42">
        <f t="shared" si="2"/>
        <v>0.04067364583333337</v>
      </c>
      <c r="I37" s="36">
        <v>0.049570462962963</v>
      </c>
      <c r="J37" s="42">
        <f t="shared" si="3"/>
        <v>0.006105000000000006</v>
      </c>
      <c r="K37" s="36">
        <v>0.055675462962963</v>
      </c>
      <c r="L37" s="28">
        <v>0</v>
      </c>
    </row>
    <row r="38" spans="1:12" ht="15">
      <c r="A38" s="40">
        <v>36</v>
      </c>
      <c r="B38" s="28">
        <v>185</v>
      </c>
      <c r="C38" s="29" t="s">
        <v>170</v>
      </c>
      <c r="D38" s="29" t="s">
        <v>171</v>
      </c>
      <c r="E38" s="29" t="s">
        <v>225</v>
      </c>
      <c r="F38" s="41" t="s">
        <v>17</v>
      </c>
      <c r="G38" s="42">
        <v>0.010825162037037</v>
      </c>
      <c r="H38" s="42">
        <f t="shared" si="2"/>
        <v>0.038245891203703704</v>
      </c>
      <c r="I38" s="42">
        <v>0.0490710532407407</v>
      </c>
      <c r="J38" s="42">
        <f t="shared" si="3"/>
        <v>0.006785694444444497</v>
      </c>
      <c r="K38" s="42">
        <v>0.0558567476851852</v>
      </c>
      <c r="L38" s="28">
        <v>0</v>
      </c>
    </row>
    <row r="39" spans="1:12" ht="15">
      <c r="A39" s="40">
        <v>37</v>
      </c>
      <c r="B39" s="28">
        <v>183</v>
      </c>
      <c r="C39" s="29" t="s">
        <v>51</v>
      </c>
      <c r="D39" s="29" t="s">
        <v>168</v>
      </c>
      <c r="E39" s="29" t="s">
        <v>223</v>
      </c>
      <c r="F39" s="41" t="s">
        <v>17</v>
      </c>
      <c r="G39" s="42">
        <v>0.010313125</v>
      </c>
      <c r="H39" s="42">
        <f t="shared" si="2"/>
        <v>0.039603287037037</v>
      </c>
      <c r="I39" s="43">
        <v>0.049916412037037</v>
      </c>
      <c r="J39" s="42">
        <f t="shared" si="3"/>
        <v>0.0067752083333334</v>
      </c>
      <c r="K39" s="43">
        <v>0.0566916203703704</v>
      </c>
      <c r="L39" s="28">
        <v>0</v>
      </c>
    </row>
    <row r="40" spans="1:12" ht="15">
      <c r="A40" s="40">
        <v>38</v>
      </c>
      <c r="B40" s="28">
        <v>191</v>
      </c>
      <c r="C40" s="29" t="s">
        <v>42</v>
      </c>
      <c r="D40" s="29" t="s">
        <v>177</v>
      </c>
      <c r="E40" s="29" t="s">
        <v>228</v>
      </c>
      <c r="F40" s="41" t="s">
        <v>17</v>
      </c>
      <c r="G40" s="36">
        <v>0.0101457175925926</v>
      </c>
      <c r="H40" s="42">
        <f t="shared" si="2"/>
        <v>0.0397511921296296</v>
      </c>
      <c r="I40" s="36">
        <v>0.0498969097222222</v>
      </c>
      <c r="J40" s="42">
        <f t="shared" si="3"/>
        <v>0.006922372685185196</v>
      </c>
      <c r="K40" s="36">
        <v>0.0568192824074074</v>
      </c>
      <c r="L40" s="28">
        <v>0</v>
      </c>
    </row>
    <row r="41" spans="1:12" ht="15">
      <c r="A41" s="40">
        <v>39</v>
      </c>
      <c r="B41" s="28">
        <v>187</v>
      </c>
      <c r="C41" s="29" t="s">
        <v>34</v>
      </c>
      <c r="D41" s="29" t="s">
        <v>40</v>
      </c>
      <c r="E41" s="29" t="s">
        <v>41</v>
      </c>
      <c r="F41" s="41" t="s">
        <v>17</v>
      </c>
      <c r="G41" s="36">
        <v>0.0086466087962963</v>
      </c>
      <c r="H41" s="42">
        <f t="shared" si="2"/>
        <v>0.04306635416666666</v>
      </c>
      <c r="I41" s="36">
        <v>0.05171296296296296</v>
      </c>
      <c r="J41" s="42">
        <f t="shared" si="3"/>
        <v>0.005949328703703738</v>
      </c>
      <c r="K41" s="36">
        <v>0.0576622916666667</v>
      </c>
      <c r="L41" s="28">
        <v>0</v>
      </c>
    </row>
    <row r="42" spans="1:12" ht="15">
      <c r="A42" s="40">
        <v>40</v>
      </c>
      <c r="B42" s="28">
        <v>197</v>
      </c>
      <c r="C42" s="29" t="s">
        <v>37</v>
      </c>
      <c r="D42" s="29" t="s">
        <v>38</v>
      </c>
      <c r="E42" s="29" t="s">
        <v>41</v>
      </c>
      <c r="F42" s="41" t="s">
        <v>17</v>
      </c>
      <c r="G42" s="36">
        <v>0.00870891203703704</v>
      </c>
      <c r="H42" s="42">
        <f t="shared" si="2"/>
        <v>0.04300405092592592</v>
      </c>
      <c r="I42" s="36">
        <v>0.05171296296296296</v>
      </c>
      <c r="J42" s="42">
        <f t="shared" si="3"/>
        <v>0.006643252314814836</v>
      </c>
      <c r="K42" s="36">
        <v>0.0583562152777778</v>
      </c>
      <c r="L42" s="28">
        <v>0</v>
      </c>
    </row>
    <row r="43" spans="1:12" ht="15">
      <c r="A43" s="40">
        <v>41</v>
      </c>
      <c r="B43" s="28">
        <v>172</v>
      </c>
      <c r="C43" s="29" t="s">
        <v>2</v>
      </c>
      <c r="D43" s="29" t="s">
        <v>157</v>
      </c>
      <c r="E43" s="29" t="s">
        <v>57</v>
      </c>
      <c r="F43" s="41" t="s">
        <v>17</v>
      </c>
      <c r="G43" s="42">
        <v>0.00970300925925926</v>
      </c>
      <c r="H43" s="42">
        <f t="shared" si="2"/>
        <v>0.04102615740740741</v>
      </c>
      <c r="I43" s="42">
        <v>0.050729166666666665</v>
      </c>
      <c r="J43" s="42">
        <f t="shared" si="3"/>
        <v>0.009232881944444438</v>
      </c>
      <c r="K43" s="42">
        <v>0.0599620486111111</v>
      </c>
      <c r="L43" s="28">
        <v>0</v>
      </c>
    </row>
    <row r="44" spans="1:12" ht="15">
      <c r="A44" s="40">
        <v>42</v>
      </c>
      <c r="B44" s="28">
        <v>229</v>
      </c>
      <c r="C44" s="29" t="s">
        <v>127</v>
      </c>
      <c r="D44" s="29" t="s">
        <v>200</v>
      </c>
      <c r="E44" s="29" t="s">
        <v>241</v>
      </c>
      <c r="F44" s="41" t="s">
        <v>17</v>
      </c>
      <c r="G44" s="36">
        <v>0.0106158912037037</v>
      </c>
      <c r="H44" s="42">
        <f t="shared" si="2"/>
        <v>0.042451238425925936</v>
      </c>
      <c r="I44" s="36">
        <v>0.05306712962962964</v>
      </c>
      <c r="J44" s="42">
        <f t="shared" si="3"/>
        <v>0.007702418981481461</v>
      </c>
      <c r="K44" s="36">
        <v>0.0607695486111111</v>
      </c>
      <c r="L44" s="28">
        <v>0</v>
      </c>
    </row>
    <row r="45" spans="1:12" ht="15">
      <c r="A45" s="40">
        <v>43</v>
      </c>
      <c r="B45" s="28">
        <v>230</v>
      </c>
      <c r="C45" s="29" t="s">
        <v>201</v>
      </c>
      <c r="D45" s="29" t="s">
        <v>202</v>
      </c>
      <c r="E45" s="29" t="s">
        <v>234</v>
      </c>
      <c r="F45" s="41" t="s">
        <v>17</v>
      </c>
      <c r="G45" s="36">
        <v>0.00973351851851852</v>
      </c>
      <c r="H45" s="42">
        <f t="shared" si="2"/>
        <v>0.042951666666666666</v>
      </c>
      <c r="I45" s="36">
        <v>0.05268518518518519</v>
      </c>
      <c r="J45" s="42">
        <f t="shared" si="3"/>
        <v>0.00815417824074071</v>
      </c>
      <c r="K45" s="36">
        <v>0.0608393634259259</v>
      </c>
      <c r="L45" s="28">
        <v>0</v>
      </c>
    </row>
    <row r="46" spans="1:12" ht="15">
      <c r="A46" s="40">
        <v>44</v>
      </c>
      <c r="B46" s="28">
        <v>202</v>
      </c>
      <c r="C46" s="29" t="s">
        <v>35</v>
      </c>
      <c r="D46" s="29" t="s">
        <v>185</v>
      </c>
      <c r="E46" s="29" t="s">
        <v>231</v>
      </c>
      <c r="F46" s="41" t="s">
        <v>17</v>
      </c>
      <c r="G46" s="36">
        <v>0.00969722222222222</v>
      </c>
      <c r="H46" s="42">
        <f t="shared" si="2"/>
        <v>0.043611898148148184</v>
      </c>
      <c r="I46" s="36">
        <v>0.0533091203703704</v>
      </c>
      <c r="J46" s="42">
        <f t="shared" si="3"/>
        <v>0.008029675925925898</v>
      </c>
      <c r="K46" s="36">
        <v>0.0613387962962963</v>
      </c>
      <c r="L46" s="28">
        <v>0</v>
      </c>
    </row>
    <row r="47" spans="1:12" ht="15">
      <c r="A47" s="40">
        <v>45</v>
      </c>
      <c r="B47" s="28">
        <v>218</v>
      </c>
      <c r="C47" s="29" t="s">
        <v>189</v>
      </c>
      <c r="D47" s="29" t="s">
        <v>190</v>
      </c>
      <c r="E47" s="29" t="s">
        <v>234</v>
      </c>
      <c r="F47" s="41" t="s">
        <v>17</v>
      </c>
      <c r="G47" s="36">
        <v>0.00953581018518519</v>
      </c>
      <c r="H47" s="42">
        <f t="shared" si="2"/>
        <v>0.04580018518518521</v>
      </c>
      <c r="I47" s="36">
        <v>0.0553359953703704</v>
      </c>
      <c r="J47" s="42">
        <f t="shared" si="3"/>
        <v>0.0068557986111111024</v>
      </c>
      <c r="K47" s="36">
        <v>0.0621917939814815</v>
      </c>
      <c r="L47" s="28">
        <v>0</v>
      </c>
    </row>
    <row r="48" spans="1:12" ht="15">
      <c r="A48" s="40">
        <v>46</v>
      </c>
      <c r="B48" s="28">
        <v>200</v>
      </c>
      <c r="C48" s="29" t="s">
        <v>5</v>
      </c>
      <c r="D48" s="29" t="s">
        <v>184</v>
      </c>
      <c r="E48" s="29" t="s">
        <v>211</v>
      </c>
      <c r="F48" s="41" t="s">
        <v>17</v>
      </c>
      <c r="G48" s="36">
        <v>0.0105985648148148</v>
      </c>
      <c r="H48" s="42">
        <f t="shared" si="2"/>
        <v>0.0451205787037037</v>
      </c>
      <c r="I48" s="36">
        <v>0.0557191435185185</v>
      </c>
      <c r="J48" s="42">
        <f t="shared" si="3"/>
        <v>0.006955405092592605</v>
      </c>
      <c r="K48" s="36">
        <v>0.0626745486111111</v>
      </c>
      <c r="L48" s="28">
        <v>0</v>
      </c>
    </row>
    <row r="49" spans="1:12" ht="15">
      <c r="A49" s="40">
        <v>47</v>
      </c>
      <c r="B49" s="28">
        <v>192</v>
      </c>
      <c r="C49" s="29" t="s">
        <v>178</v>
      </c>
      <c r="D49" s="29" t="s">
        <v>179</v>
      </c>
      <c r="E49" s="28"/>
      <c r="F49" s="41" t="s">
        <v>17</v>
      </c>
      <c r="G49" s="36">
        <v>0.0104945601851852</v>
      </c>
      <c r="H49" s="42">
        <f t="shared" si="2"/>
        <v>0.0472433912037037</v>
      </c>
      <c r="I49" s="36">
        <v>0.0577379513888889</v>
      </c>
      <c r="J49" s="42">
        <f t="shared" si="3"/>
        <v>0.006740219907407391</v>
      </c>
      <c r="K49" s="47">
        <v>0.0644781712962963</v>
      </c>
      <c r="L49" s="28">
        <v>0</v>
      </c>
    </row>
    <row r="50" spans="1:12" ht="12.75">
      <c r="A50" s="40">
        <v>48</v>
      </c>
      <c r="B50" s="28">
        <v>235</v>
      </c>
      <c r="C50" s="28" t="s">
        <v>208</v>
      </c>
      <c r="D50" s="28" t="s">
        <v>209</v>
      </c>
      <c r="E50" s="28" t="s">
        <v>97</v>
      </c>
      <c r="F50" s="41" t="s">
        <v>17</v>
      </c>
      <c r="G50" s="36">
        <v>0.0110573611111111</v>
      </c>
      <c r="H50" s="42">
        <f t="shared" si="2"/>
        <v>0.0443715509259259</v>
      </c>
      <c r="I50" s="36">
        <v>0.055428912037037</v>
      </c>
      <c r="J50" s="42">
        <f t="shared" si="3"/>
        <v>0.009452777777777803</v>
      </c>
      <c r="K50" s="36">
        <v>0.0648816898148148</v>
      </c>
      <c r="L50" s="28">
        <v>0</v>
      </c>
    </row>
    <row r="51" spans="1:12" ht="12.75">
      <c r="A51" s="40">
        <v>49</v>
      </c>
      <c r="B51" s="28">
        <v>222</v>
      </c>
      <c r="C51" s="28" t="s">
        <v>194</v>
      </c>
      <c r="D51" s="28" t="s">
        <v>195</v>
      </c>
      <c r="E51" s="28" t="s">
        <v>217</v>
      </c>
      <c r="F51" s="41" t="s">
        <v>17</v>
      </c>
      <c r="G51" s="36">
        <v>0.0118328935185185</v>
      </c>
      <c r="H51" s="42">
        <f t="shared" si="2"/>
        <v>0.043420277777777794</v>
      </c>
      <c r="I51" s="36">
        <v>0.0552531712962963</v>
      </c>
      <c r="J51" s="42">
        <f t="shared" si="3"/>
        <v>0.010530416666666709</v>
      </c>
      <c r="K51" s="36">
        <v>0.065783587962963</v>
      </c>
      <c r="L51" s="28">
        <v>0</v>
      </c>
    </row>
    <row r="52" spans="1:12" ht="15">
      <c r="A52" s="40">
        <v>50</v>
      </c>
      <c r="B52" s="28">
        <v>193</v>
      </c>
      <c r="C52" s="29" t="s">
        <v>180</v>
      </c>
      <c r="D52" s="29" t="s">
        <v>181</v>
      </c>
      <c r="E52" s="28"/>
      <c r="F52" s="41" t="s">
        <v>17</v>
      </c>
      <c r="G52" s="36">
        <v>0.0105019675925926</v>
      </c>
      <c r="H52" s="42">
        <f t="shared" si="2"/>
        <v>0.048232025462963</v>
      </c>
      <c r="I52" s="36">
        <v>0.0587339930555556</v>
      </c>
      <c r="J52" s="42">
        <f t="shared" si="3"/>
        <v>0.007651817129629604</v>
      </c>
      <c r="K52" s="36">
        <v>0.0663858101851852</v>
      </c>
      <c r="L52" s="28">
        <v>0</v>
      </c>
    </row>
    <row r="53" spans="1:12" ht="15">
      <c r="A53" s="40">
        <v>51</v>
      </c>
      <c r="B53" s="28">
        <v>175</v>
      </c>
      <c r="C53" s="29" t="s">
        <v>25</v>
      </c>
      <c r="D53" s="29" t="s">
        <v>161</v>
      </c>
      <c r="E53" s="29" t="s">
        <v>218</v>
      </c>
      <c r="F53" s="41" t="s">
        <v>17</v>
      </c>
      <c r="G53" s="42">
        <v>0.0111176851851852</v>
      </c>
      <c r="H53" s="42">
        <f t="shared" si="2"/>
        <v>0.0474784490740741</v>
      </c>
      <c r="I53" s="42">
        <v>0.0585961342592593</v>
      </c>
      <c r="J53" s="42">
        <f t="shared" si="3"/>
        <v>0.009237685185185099</v>
      </c>
      <c r="K53" s="42">
        <v>0.0678338194444444</v>
      </c>
      <c r="L53" s="28">
        <v>0</v>
      </c>
    </row>
    <row r="54" spans="1:12" ht="15">
      <c r="A54" s="40">
        <v>52</v>
      </c>
      <c r="B54" s="28">
        <v>198</v>
      </c>
      <c r="C54" s="29" t="s">
        <v>182</v>
      </c>
      <c r="D54" s="29" t="s">
        <v>183</v>
      </c>
      <c r="E54" s="29" t="s">
        <v>218</v>
      </c>
      <c r="F54" s="41" t="s">
        <v>17</v>
      </c>
      <c r="G54" s="36">
        <v>0.0113246296296296</v>
      </c>
      <c r="H54" s="42">
        <f t="shared" si="2"/>
        <v>0.0472321527777778</v>
      </c>
      <c r="I54" s="36">
        <v>0.0585567824074074</v>
      </c>
      <c r="J54" s="42">
        <f t="shared" si="3"/>
        <v>0.009280069444444497</v>
      </c>
      <c r="K54" s="36">
        <v>0.0678368518518519</v>
      </c>
      <c r="L54" s="28">
        <v>0</v>
      </c>
    </row>
    <row r="55" spans="1:12" ht="12.75">
      <c r="A55" s="40">
        <v>53</v>
      </c>
      <c r="B55" s="28">
        <v>234</v>
      </c>
      <c r="C55" s="28" t="s">
        <v>165</v>
      </c>
      <c r="D55" s="28" t="s">
        <v>207</v>
      </c>
      <c r="E55" s="28" t="s">
        <v>244</v>
      </c>
      <c r="F55" s="41" t="s">
        <v>17</v>
      </c>
      <c r="G55" s="36">
        <v>0.0110749074074074</v>
      </c>
      <c r="H55" s="42">
        <f t="shared" si="2"/>
        <v>0.0524533101851852</v>
      </c>
      <c r="I55" s="36">
        <v>0.0635282175925926</v>
      </c>
      <c r="J55" s="42">
        <f t="shared" si="3"/>
        <v>0.008264814814814808</v>
      </c>
      <c r="K55" s="36">
        <v>0.0717930324074074</v>
      </c>
      <c r="L55" s="28">
        <v>0</v>
      </c>
    </row>
    <row r="56" spans="1:12" ht="15">
      <c r="A56" s="40">
        <v>54</v>
      </c>
      <c r="B56" s="28">
        <v>173</v>
      </c>
      <c r="C56" s="29" t="s">
        <v>158</v>
      </c>
      <c r="D56" s="29" t="s">
        <v>159</v>
      </c>
      <c r="E56" s="29" t="s">
        <v>218</v>
      </c>
      <c r="F56" s="41" t="s">
        <v>17</v>
      </c>
      <c r="G56" s="42">
        <v>0.0116116898148148</v>
      </c>
      <c r="H56" s="42">
        <f t="shared" si="2"/>
        <v>0.05283275462962964</v>
      </c>
      <c r="I56" s="42">
        <v>0.06444444444444444</v>
      </c>
      <c r="J56" s="42">
        <f t="shared" si="3"/>
        <v>0.010635613425925963</v>
      </c>
      <c r="K56" s="42">
        <v>0.0750800578703704</v>
      </c>
      <c r="L56" s="28">
        <v>0</v>
      </c>
    </row>
    <row r="57" spans="1:12" ht="12.75">
      <c r="A57" s="44"/>
      <c r="B57" s="44"/>
      <c r="C57" s="44"/>
      <c r="D57" s="44"/>
      <c r="E57" s="45"/>
      <c r="F57" s="46"/>
      <c r="G57" s="47"/>
      <c r="H57" s="47"/>
      <c r="I57" s="47"/>
      <c r="J57" s="47"/>
      <c r="K57" s="47"/>
      <c r="L57" s="44"/>
    </row>
    <row r="58" spans="5:6" ht="12.75">
      <c r="E58" s="15"/>
      <c r="F58" s="22"/>
    </row>
    <row r="59" spans="5:6" ht="12.75">
      <c r="E59" s="15"/>
      <c r="F59" s="22"/>
    </row>
    <row r="60" spans="5:11" ht="12.75">
      <c r="E60" s="15"/>
      <c r="F60" s="22"/>
      <c r="G60" s="23"/>
      <c r="H60" s="23"/>
      <c r="I60" s="23"/>
      <c r="J60" s="23"/>
      <c r="K60" s="23"/>
    </row>
    <row r="61" spans="5:11" ht="12.75">
      <c r="E61" s="15"/>
      <c r="F61" s="15"/>
      <c r="G61" s="23"/>
      <c r="H61" s="23"/>
      <c r="I61" s="23"/>
      <c r="J61" s="23"/>
      <c r="K61" s="23"/>
    </row>
    <row r="63" spans="7:11" ht="12.75">
      <c r="G63" s="23"/>
      <c r="H63" s="23"/>
      <c r="I63" s="23"/>
      <c r="J63" s="23"/>
      <c r="K63" s="23"/>
    </row>
    <row r="64" spans="7:11" ht="12.75">
      <c r="G64" s="23"/>
      <c r="H64" s="23"/>
      <c r="I64" s="23"/>
      <c r="J64" s="23"/>
      <c r="K64" s="23"/>
    </row>
    <row r="66" spans="7:11" ht="12.75">
      <c r="G66" s="23"/>
      <c r="H66" s="23"/>
      <c r="I66" s="23"/>
      <c r="J66" s="23"/>
      <c r="K66" s="23"/>
    </row>
    <row r="67" spans="7:11" ht="12.75">
      <c r="G67" s="23"/>
      <c r="H67" s="23"/>
      <c r="I67" s="23"/>
      <c r="J67" s="23"/>
      <c r="K67" s="23"/>
    </row>
    <row r="69" spans="7:11" ht="12.75">
      <c r="G69" s="23"/>
      <c r="H69" s="23"/>
      <c r="I69" s="23"/>
      <c r="J69" s="23"/>
      <c r="K69" s="23"/>
    </row>
    <row r="70" spans="7:11" ht="12.75">
      <c r="G70" s="23"/>
      <c r="H70" s="23"/>
      <c r="I70" s="23"/>
      <c r="J70" s="23"/>
      <c r="K70" s="23"/>
    </row>
    <row r="125" spans="7:11" ht="12.75">
      <c r="G125" s="23"/>
      <c r="H125" s="23"/>
      <c r="I125" s="23"/>
      <c r="J125" s="23"/>
      <c r="K125" s="23"/>
    </row>
    <row r="126" spans="7:11" ht="12.75">
      <c r="G126" s="23"/>
      <c r="H126" s="23"/>
      <c r="I126" s="23"/>
      <c r="J126" s="23"/>
      <c r="K126" s="23"/>
    </row>
    <row r="127" spans="7:11" ht="12.75">
      <c r="G127" s="23"/>
      <c r="H127" s="23"/>
      <c r="I127" s="23"/>
      <c r="J127" s="23"/>
      <c r="K127" s="23"/>
    </row>
    <row r="128" spans="7:11" ht="12.75">
      <c r="G128" s="23"/>
      <c r="H128" s="23"/>
      <c r="I128" s="23"/>
      <c r="J128" s="23"/>
      <c r="K128" s="23"/>
    </row>
  </sheetData>
  <sheetProtection/>
  <autoFilter ref="A2:L2">
    <sortState ref="A3:L128">
      <sortCondition sortBy="value" ref="K3:K128"/>
    </sortState>
  </autoFilter>
  <mergeCells count="1">
    <mergeCell ref="A1:K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16.140625" style="0" bestFit="1" customWidth="1"/>
    <col min="3" max="3" width="9.28125" style="0" bestFit="1" customWidth="1"/>
    <col min="4" max="4" width="10.8515625" style="0" bestFit="1" customWidth="1"/>
    <col min="5" max="5" width="31.57421875" style="0" bestFit="1" customWidth="1"/>
    <col min="6" max="6" width="18.28125" style="0" bestFit="1" customWidth="1"/>
    <col min="11" max="11" width="9.7109375" style="0" bestFit="1" customWidth="1"/>
    <col min="12" max="12" width="17.28125" style="0" bestFit="1" customWidth="1"/>
  </cols>
  <sheetData>
    <row r="1" spans="1:11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4" ht="15.75" thickTop="1">
      <c r="A3" s="6">
        <v>1</v>
      </c>
      <c r="B3" s="6">
        <v>42</v>
      </c>
      <c r="C3" s="24" t="s">
        <v>247</v>
      </c>
      <c r="D3" s="24" t="s">
        <v>248</v>
      </c>
      <c r="E3" s="24" t="s">
        <v>265</v>
      </c>
      <c r="F3" s="7" t="s">
        <v>18</v>
      </c>
      <c r="G3" s="8">
        <v>0.00758533564814815</v>
      </c>
      <c r="H3" s="8">
        <f>+I3-G3</f>
        <v>0.03337781249999995</v>
      </c>
      <c r="I3" s="8">
        <v>0.0409631481481481</v>
      </c>
      <c r="J3" s="8">
        <f>+K3-I3</f>
        <v>0.002350543981481497</v>
      </c>
      <c r="K3" s="8">
        <v>0.0433136921296296</v>
      </c>
      <c r="L3" s="6">
        <f>30/20*19</f>
        <v>28.5</v>
      </c>
      <c r="N3" s="15"/>
    </row>
    <row r="4" spans="1:14" ht="15">
      <c r="A4" s="1">
        <v>2</v>
      </c>
      <c r="B4" s="1">
        <v>45</v>
      </c>
      <c r="C4" s="25" t="s">
        <v>29</v>
      </c>
      <c r="D4" s="25" t="s">
        <v>54</v>
      </c>
      <c r="E4" s="25" t="s">
        <v>266</v>
      </c>
      <c r="F4" s="2" t="s">
        <v>18</v>
      </c>
      <c r="G4" s="3">
        <v>0.00819689814814815</v>
      </c>
      <c r="H4" s="3">
        <f>+I4-G4</f>
        <v>0.03273666666666665</v>
      </c>
      <c r="I4" s="3">
        <v>0.0409335648148148</v>
      </c>
      <c r="J4" s="3">
        <f>+K4-I4</f>
        <v>0.0025787847222221993</v>
      </c>
      <c r="K4" s="3">
        <v>0.043512349537037</v>
      </c>
      <c r="L4" s="1">
        <f>25/20*19</f>
        <v>23.75</v>
      </c>
      <c r="N4" s="15"/>
    </row>
    <row r="5" spans="1:14" ht="15">
      <c r="A5" s="1">
        <v>3</v>
      </c>
      <c r="B5" s="1">
        <v>55</v>
      </c>
      <c r="C5" s="25" t="s">
        <v>26</v>
      </c>
      <c r="D5" s="25" t="s">
        <v>256</v>
      </c>
      <c r="E5" s="25" t="s">
        <v>272</v>
      </c>
      <c r="F5" s="2" t="s">
        <v>18</v>
      </c>
      <c r="G5" s="3">
        <v>0.00901081018518519</v>
      </c>
      <c r="H5" s="3">
        <f aca="true" t="shared" si="0" ref="H5:H20">+I5-G5</f>
        <v>0.03410475694444441</v>
      </c>
      <c r="I5" s="3">
        <v>0.0431155671296296</v>
      </c>
      <c r="J5" s="3">
        <f aca="true" t="shared" si="1" ref="J5:J20">+K5-I5</f>
        <v>0.0026554745370371002</v>
      </c>
      <c r="K5" s="3">
        <v>0.0457710416666667</v>
      </c>
      <c r="L5" s="1">
        <f>21/20*19</f>
        <v>19.95</v>
      </c>
      <c r="N5" s="15"/>
    </row>
    <row r="6" spans="1:14" ht="15">
      <c r="A6" s="1">
        <v>4</v>
      </c>
      <c r="B6" s="25">
        <v>59</v>
      </c>
      <c r="C6" s="25" t="s">
        <v>201</v>
      </c>
      <c r="D6" s="25" t="s">
        <v>260</v>
      </c>
      <c r="E6" s="1" t="s">
        <v>274</v>
      </c>
      <c r="F6" s="2" t="s">
        <v>18</v>
      </c>
      <c r="G6" s="3">
        <v>0.0105776157407407</v>
      </c>
      <c r="H6" s="3">
        <f t="shared" si="0"/>
        <v>0.03552545138888891</v>
      </c>
      <c r="I6" s="3">
        <v>0.0461030671296296</v>
      </c>
      <c r="J6" s="3">
        <f t="shared" si="1"/>
        <v>0.003109895833333355</v>
      </c>
      <c r="K6" s="3">
        <v>0.04921296296296296</v>
      </c>
      <c r="L6" s="1">
        <f>18/20*19</f>
        <v>17.1</v>
      </c>
      <c r="N6" s="15"/>
    </row>
    <row r="7" spans="1:14" ht="15">
      <c r="A7" s="1">
        <v>5</v>
      </c>
      <c r="B7" s="25">
        <v>60</v>
      </c>
      <c r="C7" s="25" t="s">
        <v>131</v>
      </c>
      <c r="D7" s="25" t="s">
        <v>52</v>
      </c>
      <c r="E7" s="1" t="s">
        <v>275</v>
      </c>
      <c r="F7" s="2" t="s">
        <v>18</v>
      </c>
      <c r="G7" s="3">
        <v>0.00905265046296296</v>
      </c>
      <c r="H7" s="3">
        <f t="shared" si="0"/>
        <v>0.03749478009259264</v>
      </c>
      <c r="I7" s="3">
        <v>0.0465474305555556</v>
      </c>
      <c r="J7" s="3">
        <f t="shared" si="1"/>
        <v>0.0029011689814813987</v>
      </c>
      <c r="K7" s="3">
        <v>0.049448599537037</v>
      </c>
      <c r="L7" s="1">
        <f>16/20*19</f>
        <v>15.200000000000001</v>
      </c>
      <c r="N7" s="15"/>
    </row>
    <row r="8" spans="1:14" ht="15">
      <c r="A8" s="1">
        <v>6</v>
      </c>
      <c r="B8" s="1">
        <v>46</v>
      </c>
      <c r="C8" s="25" t="s">
        <v>117</v>
      </c>
      <c r="D8" s="25" t="s">
        <v>53</v>
      </c>
      <c r="E8" s="25" t="s">
        <v>267</v>
      </c>
      <c r="F8" s="2" t="s">
        <v>18</v>
      </c>
      <c r="G8" s="3">
        <v>0.00995634259259259</v>
      </c>
      <c r="H8" s="3">
        <f t="shared" si="0"/>
        <v>0.036721087962963014</v>
      </c>
      <c r="I8" s="30">
        <v>0.0466774305555556</v>
      </c>
      <c r="J8" s="3">
        <f t="shared" si="1"/>
        <v>0.003072569444444402</v>
      </c>
      <c r="K8" s="30">
        <v>0.04975</v>
      </c>
      <c r="L8" s="1">
        <f>15/20*19</f>
        <v>14.25</v>
      </c>
      <c r="N8" s="15"/>
    </row>
    <row r="9" spans="1:14" ht="15">
      <c r="A9" s="1">
        <v>7</v>
      </c>
      <c r="B9" s="1">
        <v>43</v>
      </c>
      <c r="C9" s="25" t="s">
        <v>34</v>
      </c>
      <c r="D9" s="25" t="s">
        <v>153</v>
      </c>
      <c r="E9" s="25" t="s">
        <v>95</v>
      </c>
      <c r="F9" s="2" t="s">
        <v>18</v>
      </c>
      <c r="G9" s="3">
        <v>0.00925233796296296</v>
      </c>
      <c r="H9" s="3">
        <f t="shared" si="0"/>
        <v>0.039974236111111144</v>
      </c>
      <c r="I9" s="3">
        <v>0.0492265740740741</v>
      </c>
      <c r="J9" s="3">
        <f t="shared" si="1"/>
        <v>0.0029284374999999987</v>
      </c>
      <c r="K9" s="3">
        <v>0.0521550115740741</v>
      </c>
      <c r="L9" s="1">
        <f>14/20*19</f>
        <v>13.299999999999999</v>
      </c>
      <c r="N9" s="15"/>
    </row>
    <row r="10" spans="1:14" ht="15">
      <c r="A10" s="1">
        <v>8</v>
      </c>
      <c r="B10" s="1">
        <v>50</v>
      </c>
      <c r="C10" s="25" t="s">
        <v>39</v>
      </c>
      <c r="D10" s="25" t="s">
        <v>250</v>
      </c>
      <c r="E10" s="25" t="s">
        <v>268</v>
      </c>
      <c r="F10" s="2" t="s">
        <v>18</v>
      </c>
      <c r="G10" s="3">
        <v>0.0102542476851852</v>
      </c>
      <c r="H10" s="3">
        <f t="shared" si="0"/>
        <v>0.039688599537036996</v>
      </c>
      <c r="I10" s="3">
        <v>0.0499428472222222</v>
      </c>
      <c r="J10" s="3">
        <f t="shared" si="1"/>
        <v>0.0032423611111111056</v>
      </c>
      <c r="K10" s="3">
        <v>0.0531852083333333</v>
      </c>
      <c r="L10" s="1">
        <f>13/20*19</f>
        <v>12.35</v>
      </c>
      <c r="N10" s="15"/>
    </row>
    <row r="11" spans="1:14" ht="15">
      <c r="A11" s="1">
        <v>9</v>
      </c>
      <c r="B11" s="1">
        <v>51</v>
      </c>
      <c r="C11" s="25" t="s">
        <v>2</v>
      </c>
      <c r="D11" s="25" t="s">
        <v>251</v>
      </c>
      <c r="E11" s="25" t="s">
        <v>269</v>
      </c>
      <c r="F11" s="2" t="s">
        <v>18</v>
      </c>
      <c r="G11" s="3">
        <v>0.0105705787037037</v>
      </c>
      <c r="H11" s="3">
        <f t="shared" si="0"/>
        <v>0.03925862268518519</v>
      </c>
      <c r="I11" s="3">
        <v>0.0498292013888889</v>
      </c>
      <c r="J11" s="3">
        <f t="shared" si="1"/>
        <v>0.003448148148148103</v>
      </c>
      <c r="K11" s="3">
        <v>0.053277349537037</v>
      </c>
      <c r="L11" s="1">
        <f>12/20*19</f>
        <v>11.4</v>
      </c>
      <c r="N11" s="15"/>
    </row>
    <row r="12" spans="1:14" ht="15">
      <c r="A12" s="1">
        <v>10</v>
      </c>
      <c r="B12" s="1">
        <v>52</v>
      </c>
      <c r="C12" s="25" t="s">
        <v>165</v>
      </c>
      <c r="D12" s="25" t="s">
        <v>252</v>
      </c>
      <c r="E12" s="25" t="s">
        <v>270</v>
      </c>
      <c r="F12" s="2" t="s">
        <v>18</v>
      </c>
      <c r="G12" s="3">
        <v>0.0105833217592593</v>
      </c>
      <c r="H12" s="3">
        <f t="shared" si="0"/>
        <v>0.039641666666666596</v>
      </c>
      <c r="I12" s="3">
        <v>0.0502249884259259</v>
      </c>
      <c r="J12" s="3">
        <f t="shared" si="1"/>
        <v>0.0034934375000000017</v>
      </c>
      <c r="K12" s="3">
        <v>0.0537184259259259</v>
      </c>
      <c r="L12" s="1">
        <f>9/20*19</f>
        <v>8.55</v>
      </c>
      <c r="N12" s="15"/>
    </row>
    <row r="13" spans="1:14" ht="15">
      <c r="A13" s="1">
        <v>11</v>
      </c>
      <c r="B13" s="1">
        <v>47</v>
      </c>
      <c r="C13" s="25" t="s">
        <v>158</v>
      </c>
      <c r="D13" s="25" t="s">
        <v>249</v>
      </c>
      <c r="E13" s="25" t="s">
        <v>24</v>
      </c>
      <c r="F13" s="2" t="s">
        <v>18</v>
      </c>
      <c r="G13" s="3">
        <v>0.00965895833333333</v>
      </c>
      <c r="H13" s="3">
        <f t="shared" si="0"/>
        <v>0.04115753472222227</v>
      </c>
      <c r="I13" s="3">
        <v>0.0508164930555556</v>
      </c>
      <c r="J13" s="3">
        <f t="shared" si="1"/>
        <v>0.003161828703703698</v>
      </c>
      <c r="K13" s="3">
        <v>0.0539783217592593</v>
      </c>
      <c r="L13" s="1">
        <f>8/20*19</f>
        <v>7.6000000000000005</v>
      </c>
      <c r="N13" s="15"/>
    </row>
    <row r="14" spans="1:14" ht="15">
      <c r="A14" s="1">
        <v>12</v>
      </c>
      <c r="B14" s="25">
        <v>56</v>
      </c>
      <c r="C14" s="25" t="s">
        <v>262</v>
      </c>
      <c r="D14" s="25" t="s">
        <v>263</v>
      </c>
      <c r="E14" s="1" t="s">
        <v>55</v>
      </c>
      <c r="F14" s="2" t="s">
        <v>18</v>
      </c>
      <c r="G14" s="3">
        <v>0.0103173148148148</v>
      </c>
      <c r="H14" s="3">
        <f t="shared" si="0"/>
        <v>0.0409987847222222</v>
      </c>
      <c r="I14" s="3">
        <v>0.051316099537037</v>
      </c>
      <c r="J14" s="3">
        <f t="shared" si="1"/>
        <v>0.003267546296296296</v>
      </c>
      <c r="K14" s="3">
        <v>0.0545836458333333</v>
      </c>
      <c r="L14" s="1">
        <f>7/20*19</f>
        <v>6.6499999999999995</v>
      </c>
      <c r="N14" s="15"/>
    </row>
    <row r="15" spans="1:14" ht="15">
      <c r="A15" s="1">
        <v>13</v>
      </c>
      <c r="B15" s="1">
        <v>41</v>
      </c>
      <c r="C15" s="25" t="s">
        <v>2</v>
      </c>
      <c r="D15" s="25" t="s">
        <v>246</v>
      </c>
      <c r="E15" s="25" t="s">
        <v>264</v>
      </c>
      <c r="F15" s="2" t="s">
        <v>18</v>
      </c>
      <c r="G15" s="3">
        <v>0.0103208796296296</v>
      </c>
      <c r="H15" s="3">
        <f t="shared" si="0"/>
        <v>0.041379131944444494</v>
      </c>
      <c r="I15" s="3">
        <v>0.0517000115740741</v>
      </c>
      <c r="J15" s="3">
        <f t="shared" si="1"/>
        <v>0.0036298611111111045</v>
      </c>
      <c r="K15" s="3">
        <v>0.0553298726851852</v>
      </c>
      <c r="L15" s="1">
        <f>6/20*19</f>
        <v>5.7</v>
      </c>
      <c r="N15" s="15"/>
    </row>
    <row r="16" spans="1:14" ht="15">
      <c r="A16" s="1">
        <v>14</v>
      </c>
      <c r="B16" s="25">
        <v>58</v>
      </c>
      <c r="C16" s="25" t="s">
        <v>158</v>
      </c>
      <c r="D16" s="25" t="s">
        <v>259</v>
      </c>
      <c r="E16" s="25" t="s">
        <v>273</v>
      </c>
      <c r="F16" s="2" t="s">
        <v>18</v>
      </c>
      <c r="G16" s="3">
        <v>0.0119447916666667</v>
      </c>
      <c r="H16" s="3">
        <f t="shared" si="0"/>
        <v>0.0444458449074074</v>
      </c>
      <c r="I16" s="3">
        <v>0.0563906365740741</v>
      </c>
      <c r="J16" s="3">
        <f t="shared" si="1"/>
        <v>0.0036814236111110954</v>
      </c>
      <c r="K16" s="3">
        <v>0.0600720601851852</v>
      </c>
      <c r="L16" s="1">
        <f>5/20*19</f>
        <v>4.75</v>
      </c>
      <c r="N16" s="15"/>
    </row>
    <row r="17" spans="1:14" ht="15">
      <c r="A17" s="1">
        <v>15</v>
      </c>
      <c r="B17" s="1">
        <v>53</v>
      </c>
      <c r="C17" s="25" t="s">
        <v>253</v>
      </c>
      <c r="D17" s="25" t="s">
        <v>254</v>
      </c>
      <c r="E17" s="25" t="s">
        <v>271</v>
      </c>
      <c r="F17" s="2" t="s">
        <v>18</v>
      </c>
      <c r="G17" s="3">
        <v>0.0128360532407407</v>
      </c>
      <c r="H17" s="3">
        <f t="shared" si="0"/>
        <v>0.0430487152777778</v>
      </c>
      <c r="I17" s="3">
        <v>0.0558847685185185</v>
      </c>
      <c r="J17" s="3">
        <f t="shared" si="1"/>
        <v>0.0043358333333334</v>
      </c>
      <c r="K17" s="3">
        <v>0.0602206018518519</v>
      </c>
      <c r="L17" s="1">
        <f>4/20*19</f>
        <v>3.8000000000000003</v>
      </c>
      <c r="N17" s="15"/>
    </row>
    <row r="18" spans="1:14" ht="15">
      <c r="A18" s="1">
        <v>16</v>
      </c>
      <c r="B18" s="1">
        <v>54</v>
      </c>
      <c r="C18" s="25" t="s">
        <v>2</v>
      </c>
      <c r="D18" s="25" t="s">
        <v>255</v>
      </c>
      <c r="E18" s="25" t="s">
        <v>268</v>
      </c>
      <c r="F18" s="2" t="s">
        <v>18</v>
      </c>
      <c r="G18" s="3">
        <v>0.0113973726851852</v>
      </c>
      <c r="H18" s="3">
        <f t="shared" si="0"/>
        <v>0.0455791666666667</v>
      </c>
      <c r="I18" s="3">
        <v>0.0569765393518519</v>
      </c>
      <c r="J18" s="3">
        <f t="shared" si="1"/>
        <v>0.0038451967592591993</v>
      </c>
      <c r="K18" s="3">
        <v>0.0608217361111111</v>
      </c>
      <c r="L18" s="1">
        <f>3/20*19</f>
        <v>2.85</v>
      </c>
      <c r="N18" s="15"/>
    </row>
    <row r="19" spans="1:14" ht="15">
      <c r="A19" s="1">
        <v>17</v>
      </c>
      <c r="B19" s="25">
        <v>61</v>
      </c>
      <c r="C19" s="25" t="s">
        <v>261</v>
      </c>
      <c r="D19" s="25" t="s">
        <v>90</v>
      </c>
      <c r="E19" s="25" t="s">
        <v>97</v>
      </c>
      <c r="F19" s="2" t="s">
        <v>18</v>
      </c>
      <c r="G19" s="3">
        <v>0.0116417013888889</v>
      </c>
      <c r="H19" s="3">
        <f t="shared" si="0"/>
        <v>0.0474915972222222</v>
      </c>
      <c r="I19" s="3">
        <v>0.0591332986111111</v>
      </c>
      <c r="J19" s="3">
        <f t="shared" si="1"/>
        <v>0.0036990624999999958</v>
      </c>
      <c r="K19" s="3">
        <v>0.0628323611111111</v>
      </c>
      <c r="L19" s="1">
        <f>2/20*19</f>
        <v>1.9000000000000001</v>
      </c>
      <c r="N19" s="15"/>
    </row>
    <row r="20" spans="1:14" ht="15">
      <c r="A20" s="1">
        <v>18</v>
      </c>
      <c r="B20" s="1">
        <v>48</v>
      </c>
      <c r="C20" s="25" t="s">
        <v>28</v>
      </c>
      <c r="D20" s="25" t="s">
        <v>58</v>
      </c>
      <c r="E20" s="25" t="s">
        <v>6</v>
      </c>
      <c r="F20" s="2" t="s">
        <v>18</v>
      </c>
      <c r="G20" s="3">
        <v>0.0147037268518519</v>
      </c>
      <c r="H20" s="3">
        <f t="shared" si="0"/>
        <v>0.0464817939814814</v>
      </c>
      <c r="I20" s="3">
        <v>0.0611855208333333</v>
      </c>
      <c r="J20" s="3">
        <f t="shared" si="1"/>
        <v>0.0047155787037037045</v>
      </c>
      <c r="K20" s="3">
        <v>0.065901099537037</v>
      </c>
      <c r="L20" s="1">
        <f>1/20*19</f>
        <v>0.9500000000000001</v>
      </c>
      <c r="N20" s="15"/>
    </row>
    <row r="21" spans="1:12" ht="15">
      <c r="A21" s="1">
        <v>19</v>
      </c>
      <c r="B21" s="25">
        <v>57</v>
      </c>
      <c r="C21" s="25" t="s">
        <v>257</v>
      </c>
      <c r="D21" s="25" t="s">
        <v>258</v>
      </c>
      <c r="E21" s="25"/>
      <c r="F21" s="2" t="s">
        <v>18</v>
      </c>
      <c r="G21" s="3">
        <v>0.00906888888888889</v>
      </c>
      <c r="H21" s="3"/>
      <c r="I21" s="1" t="s">
        <v>7</v>
      </c>
      <c r="J21" s="1"/>
      <c r="K21" s="1" t="s">
        <v>7</v>
      </c>
      <c r="L21" s="1">
        <v>0</v>
      </c>
    </row>
    <row r="22" spans="1:12" ht="12.75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3"/>
      <c r="H28" s="3"/>
      <c r="I28" s="3"/>
      <c r="J28" s="3"/>
      <c r="K28" s="3"/>
      <c r="L28" s="1"/>
    </row>
    <row r="29" spans="1:12" ht="12.75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3"/>
      <c r="H31" s="3"/>
      <c r="I31" s="3"/>
      <c r="J31" s="3"/>
      <c r="K31" s="3"/>
      <c r="L31" s="1"/>
    </row>
    <row r="32" spans="7:11" ht="12.75">
      <c r="G32" s="23"/>
      <c r="H32" s="23"/>
      <c r="I32" s="23"/>
      <c r="J32" s="23"/>
      <c r="K32" s="23"/>
    </row>
    <row r="34" spans="7:11" ht="12.75">
      <c r="G34" s="23"/>
      <c r="H34" s="23"/>
      <c r="I34" s="23"/>
      <c r="J34" s="23"/>
      <c r="K34" s="23"/>
    </row>
    <row r="35" spans="7:11" ht="12.75">
      <c r="G35" s="23"/>
      <c r="H35" s="23"/>
      <c r="I35" s="23"/>
      <c r="J35" s="23"/>
      <c r="K35" s="23"/>
    </row>
  </sheetData>
  <sheetProtection/>
  <autoFilter ref="A2:L2">
    <sortState ref="A3:L35">
      <sortCondition sortBy="value" ref="K3:K35"/>
    </sortState>
  </autoFilter>
  <mergeCells count="1">
    <mergeCell ref="A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115" zoomScaleNormal="115" zoomScalePageLayoutView="0" workbookViewId="0" topLeftCell="A1">
      <selection activeCell="D7" sqref="D7"/>
    </sheetView>
  </sheetViews>
  <sheetFormatPr defaultColWidth="9.140625" defaultRowHeight="12.75"/>
  <cols>
    <col min="3" max="3" width="10.57421875" style="0" customWidth="1"/>
    <col min="4" max="4" width="22.57421875" style="0" bestFit="1" customWidth="1"/>
    <col min="5" max="5" width="19.7109375" style="0" bestFit="1" customWidth="1"/>
    <col min="6" max="6" width="26.00390625" style="0" customWidth="1"/>
    <col min="7" max="7" width="19.00390625" style="0" customWidth="1"/>
    <col min="8" max="8" width="11.140625" style="0" customWidth="1"/>
    <col min="9" max="9" width="10.7109375" style="0" customWidth="1"/>
    <col min="15" max="15" width="20.421875" style="0" bestFit="1" customWidth="1"/>
    <col min="16" max="16" width="18.28125" style="0" bestFit="1" customWidth="1"/>
  </cols>
  <sheetData>
    <row r="1" spans="1:9" ht="15.75">
      <c r="A1" s="12" t="s">
        <v>325</v>
      </c>
      <c r="B1" s="12"/>
      <c r="C1" s="12"/>
      <c r="D1" s="12"/>
      <c r="E1" s="12"/>
      <c r="F1" s="12"/>
      <c r="G1" s="12"/>
      <c r="H1" s="12"/>
      <c r="I1" s="12"/>
    </row>
    <row r="2" spans="1:16" ht="13.5" thickBot="1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76</v>
      </c>
      <c r="G2" s="5" t="s">
        <v>75</v>
      </c>
      <c r="H2" s="5" t="s">
        <v>74</v>
      </c>
      <c r="I2" s="5" t="s">
        <v>77</v>
      </c>
      <c r="K2" s="15"/>
      <c r="L2" s="15"/>
      <c r="M2" s="15"/>
      <c r="N2" s="15"/>
      <c r="O2" s="15"/>
      <c r="P2" s="15"/>
    </row>
    <row r="3" spans="1:16" ht="15.75" thickTop="1">
      <c r="A3" s="6">
        <v>1</v>
      </c>
      <c r="B3" s="27" t="s">
        <v>108</v>
      </c>
      <c r="C3" s="27" t="s">
        <v>109</v>
      </c>
      <c r="D3" s="27" t="s">
        <v>139</v>
      </c>
      <c r="E3" s="33" t="s">
        <v>80</v>
      </c>
      <c r="F3" s="26">
        <v>30</v>
      </c>
      <c r="G3" s="50"/>
      <c r="H3" s="50"/>
      <c r="I3" s="51">
        <f aca="true" t="shared" si="0" ref="I3:I34">+F3+G3+H3</f>
        <v>30</v>
      </c>
      <c r="K3" s="13"/>
      <c r="L3" s="15"/>
      <c r="M3" s="18"/>
      <c r="N3" s="18"/>
      <c r="O3" s="18"/>
      <c r="P3" s="18"/>
    </row>
    <row r="4" spans="1:16" ht="15">
      <c r="A4" s="1">
        <v>1</v>
      </c>
      <c r="B4" s="29" t="s">
        <v>131</v>
      </c>
      <c r="C4" s="29" t="s">
        <v>191</v>
      </c>
      <c r="D4" s="29" t="s">
        <v>235</v>
      </c>
      <c r="E4" s="41" t="s">
        <v>17</v>
      </c>
      <c r="F4" s="28">
        <v>30</v>
      </c>
      <c r="G4" s="17"/>
      <c r="H4" s="17"/>
      <c r="I4" s="20">
        <f t="shared" si="0"/>
        <v>30</v>
      </c>
      <c r="K4" s="13"/>
      <c r="L4" s="15"/>
      <c r="M4" s="14"/>
      <c r="N4" s="14"/>
      <c r="O4" s="14"/>
      <c r="P4" s="18"/>
    </row>
    <row r="5" spans="1:16" ht="15">
      <c r="A5" s="1">
        <v>3</v>
      </c>
      <c r="B5" s="25" t="s">
        <v>247</v>
      </c>
      <c r="C5" s="25" t="s">
        <v>248</v>
      </c>
      <c r="D5" s="25" t="s">
        <v>265</v>
      </c>
      <c r="E5" s="2" t="s">
        <v>18</v>
      </c>
      <c r="F5" s="1">
        <f>30/20*19</f>
        <v>28.5</v>
      </c>
      <c r="G5" s="17"/>
      <c r="H5" s="17"/>
      <c r="I5" s="20">
        <f t="shared" si="0"/>
        <v>28.5</v>
      </c>
      <c r="K5" s="13"/>
      <c r="L5" s="15"/>
      <c r="M5" s="14"/>
      <c r="N5" s="14"/>
      <c r="O5" s="14"/>
      <c r="P5" s="18"/>
    </row>
    <row r="6" spans="1:16" ht="15">
      <c r="A6" s="1">
        <v>4</v>
      </c>
      <c r="B6" s="29" t="s">
        <v>19</v>
      </c>
      <c r="C6" s="29" t="s">
        <v>20</v>
      </c>
      <c r="D6" s="28" t="s">
        <v>326</v>
      </c>
      <c r="E6" s="35" t="s">
        <v>80</v>
      </c>
      <c r="F6" s="1">
        <v>25</v>
      </c>
      <c r="G6" s="17"/>
      <c r="H6" s="17"/>
      <c r="I6" s="20">
        <f t="shared" si="0"/>
        <v>25</v>
      </c>
      <c r="K6" s="13"/>
      <c r="L6" s="15"/>
      <c r="M6" s="14"/>
      <c r="N6" s="14"/>
      <c r="O6" s="18"/>
      <c r="P6" s="18"/>
    </row>
    <row r="7" spans="1:16" ht="15">
      <c r="A7" s="1">
        <v>4</v>
      </c>
      <c r="B7" s="29" t="s">
        <v>163</v>
      </c>
      <c r="C7" s="29" t="s">
        <v>54</v>
      </c>
      <c r="D7" s="29" t="s">
        <v>219</v>
      </c>
      <c r="E7" s="41" t="s">
        <v>17</v>
      </c>
      <c r="F7" s="1">
        <v>25</v>
      </c>
      <c r="G7" s="17"/>
      <c r="H7" s="17"/>
      <c r="I7" s="20">
        <f t="shared" si="0"/>
        <v>25</v>
      </c>
      <c r="K7" s="13"/>
      <c r="L7" s="15"/>
      <c r="M7" s="18"/>
      <c r="N7" s="18"/>
      <c r="O7" s="18"/>
      <c r="P7" s="18"/>
    </row>
    <row r="8" spans="1:16" ht="15">
      <c r="A8" s="1">
        <v>6</v>
      </c>
      <c r="B8" s="25" t="s">
        <v>29</v>
      </c>
      <c r="C8" s="25" t="s">
        <v>54</v>
      </c>
      <c r="D8" s="25" t="s">
        <v>266</v>
      </c>
      <c r="E8" s="2" t="s">
        <v>18</v>
      </c>
      <c r="F8" s="1">
        <f>25/20*19</f>
        <v>23.75</v>
      </c>
      <c r="G8" s="17"/>
      <c r="H8" s="17"/>
      <c r="I8" s="20">
        <f t="shared" si="0"/>
        <v>23.75</v>
      </c>
      <c r="K8" s="13"/>
      <c r="L8" s="15"/>
      <c r="M8" s="14"/>
      <c r="N8" s="14"/>
      <c r="O8" s="14"/>
      <c r="P8" s="18"/>
    </row>
    <row r="9" spans="1:16" ht="15">
      <c r="A9" s="1">
        <v>7</v>
      </c>
      <c r="B9" s="29" t="s">
        <v>115</v>
      </c>
      <c r="C9" s="29" t="s">
        <v>116</v>
      </c>
      <c r="D9" s="37" t="s">
        <v>142</v>
      </c>
      <c r="E9" s="35" t="s">
        <v>80</v>
      </c>
      <c r="F9" s="1">
        <v>21</v>
      </c>
      <c r="G9" s="17"/>
      <c r="H9" s="17"/>
      <c r="I9" s="20">
        <f t="shared" si="0"/>
        <v>21</v>
      </c>
      <c r="K9" s="13"/>
      <c r="L9" s="15"/>
      <c r="M9" s="14"/>
      <c r="N9" s="14"/>
      <c r="O9" s="14"/>
      <c r="P9" s="18"/>
    </row>
    <row r="10" spans="1:16" ht="15">
      <c r="A10" s="1">
        <v>7</v>
      </c>
      <c r="B10" s="29" t="s">
        <v>154</v>
      </c>
      <c r="C10" s="29" t="s">
        <v>155</v>
      </c>
      <c r="D10" s="29" t="s">
        <v>214</v>
      </c>
      <c r="E10" s="41" t="s">
        <v>17</v>
      </c>
      <c r="F10" s="1">
        <v>21</v>
      </c>
      <c r="G10" s="17"/>
      <c r="H10" s="17"/>
      <c r="I10" s="20">
        <f t="shared" si="0"/>
        <v>21</v>
      </c>
      <c r="K10" s="13"/>
      <c r="L10" s="15"/>
      <c r="M10" s="14"/>
      <c r="N10" s="19"/>
      <c r="O10" s="14"/>
      <c r="P10" s="18"/>
    </row>
    <row r="11" spans="1:16" ht="15">
      <c r="A11" s="1">
        <v>9</v>
      </c>
      <c r="B11" s="25" t="s">
        <v>26</v>
      </c>
      <c r="C11" s="25" t="s">
        <v>256</v>
      </c>
      <c r="D11" s="25" t="s">
        <v>272</v>
      </c>
      <c r="E11" s="2" t="s">
        <v>18</v>
      </c>
      <c r="F11" s="1">
        <f>21/20*19</f>
        <v>19.95</v>
      </c>
      <c r="G11" s="17"/>
      <c r="H11" s="17"/>
      <c r="I11" s="20">
        <f t="shared" si="0"/>
        <v>19.95</v>
      </c>
      <c r="K11" s="13"/>
      <c r="L11" s="15"/>
      <c r="M11" s="14"/>
      <c r="N11" s="14"/>
      <c r="O11" s="14"/>
      <c r="P11" s="18"/>
    </row>
    <row r="12" spans="1:16" ht="15">
      <c r="A12" s="1">
        <v>10</v>
      </c>
      <c r="B12" s="29" t="s">
        <v>124</v>
      </c>
      <c r="C12" s="29" t="s">
        <v>125</v>
      </c>
      <c r="D12" s="29" t="s">
        <v>147</v>
      </c>
      <c r="E12" s="35" t="s">
        <v>80</v>
      </c>
      <c r="F12" s="1">
        <v>18</v>
      </c>
      <c r="G12" s="17"/>
      <c r="H12" s="17"/>
      <c r="I12" s="20">
        <f t="shared" si="0"/>
        <v>18</v>
      </c>
      <c r="K12" s="13"/>
      <c r="L12" s="15"/>
      <c r="M12" s="18"/>
      <c r="N12" s="18"/>
      <c r="O12" s="18"/>
      <c r="P12" s="18"/>
    </row>
    <row r="13" spans="1:16" ht="15">
      <c r="A13" s="1">
        <v>10</v>
      </c>
      <c r="B13" s="29" t="s">
        <v>34</v>
      </c>
      <c r="C13" s="29" t="s">
        <v>119</v>
      </c>
      <c r="D13" s="29" t="s">
        <v>230</v>
      </c>
      <c r="E13" s="41" t="s">
        <v>17</v>
      </c>
      <c r="F13" s="1">
        <v>18</v>
      </c>
      <c r="G13" s="17"/>
      <c r="H13" s="17"/>
      <c r="I13" s="20">
        <f t="shared" si="0"/>
        <v>18</v>
      </c>
      <c r="K13" s="13"/>
      <c r="L13" s="15"/>
      <c r="M13" s="18"/>
      <c r="N13" s="18"/>
      <c r="O13" s="18"/>
      <c r="P13" s="18"/>
    </row>
    <row r="14" spans="1:16" ht="15">
      <c r="A14" s="1">
        <v>12</v>
      </c>
      <c r="B14" s="25" t="s">
        <v>201</v>
      </c>
      <c r="C14" s="25" t="s">
        <v>260</v>
      </c>
      <c r="D14" s="1" t="s">
        <v>274</v>
      </c>
      <c r="E14" s="2" t="s">
        <v>18</v>
      </c>
      <c r="F14" s="1">
        <f>18/20*19</f>
        <v>17.1</v>
      </c>
      <c r="G14" s="17"/>
      <c r="H14" s="17"/>
      <c r="I14" s="20">
        <f t="shared" si="0"/>
        <v>17.1</v>
      </c>
      <c r="K14" s="13"/>
      <c r="L14" s="15"/>
      <c r="M14" s="18"/>
      <c r="N14" s="18"/>
      <c r="O14" s="18"/>
      <c r="P14" s="18"/>
    </row>
    <row r="15" spans="1:16" ht="15">
      <c r="A15" s="1">
        <v>13</v>
      </c>
      <c r="B15" s="29" t="s">
        <v>25</v>
      </c>
      <c r="C15" s="29" t="s">
        <v>81</v>
      </c>
      <c r="D15" s="25" t="s">
        <v>4</v>
      </c>
      <c r="E15" s="2" t="s">
        <v>1</v>
      </c>
      <c r="F15" s="1">
        <f>30/20*11</f>
        <v>16.5</v>
      </c>
      <c r="G15" s="17"/>
      <c r="H15" s="17"/>
      <c r="I15" s="20">
        <f t="shared" si="0"/>
        <v>16.5</v>
      </c>
      <c r="K15" s="13"/>
      <c r="L15" s="15"/>
      <c r="M15" s="14"/>
      <c r="N15" s="14"/>
      <c r="O15" s="14"/>
      <c r="P15" s="18"/>
    </row>
    <row r="16" spans="1:16" ht="15">
      <c r="A16" s="1">
        <v>14</v>
      </c>
      <c r="B16" s="29" t="s">
        <v>131</v>
      </c>
      <c r="C16" s="29" t="s">
        <v>88</v>
      </c>
      <c r="D16" s="29" t="s">
        <v>151</v>
      </c>
      <c r="E16" s="35" t="s">
        <v>80</v>
      </c>
      <c r="F16" s="1">
        <v>16</v>
      </c>
      <c r="G16" s="17"/>
      <c r="H16" s="17"/>
      <c r="I16" s="20">
        <f t="shared" si="0"/>
        <v>16</v>
      </c>
      <c r="K16" s="13"/>
      <c r="L16" s="14"/>
      <c r="M16" s="14"/>
      <c r="N16" s="14"/>
      <c r="O16" s="14"/>
      <c r="P16" s="15"/>
    </row>
    <row r="17" spans="1:16" ht="15">
      <c r="A17" s="1">
        <v>14</v>
      </c>
      <c r="B17" s="29" t="s">
        <v>5</v>
      </c>
      <c r="C17" s="29" t="s">
        <v>23</v>
      </c>
      <c r="D17" s="29" t="s">
        <v>229</v>
      </c>
      <c r="E17" s="41" t="s">
        <v>17</v>
      </c>
      <c r="F17" s="1">
        <v>16</v>
      </c>
      <c r="G17" s="17"/>
      <c r="H17" s="17"/>
      <c r="I17" s="20">
        <f t="shared" si="0"/>
        <v>16</v>
      </c>
      <c r="K17" s="13"/>
      <c r="L17" s="16"/>
      <c r="M17" s="16"/>
      <c r="N17" s="16"/>
      <c r="O17" s="14"/>
      <c r="P17" s="15"/>
    </row>
    <row r="18" spans="1:16" ht="15">
      <c r="A18" s="1">
        <v>16</v>
      </c>
      <c r="B18" s="25" t="s">
        <v>131</v>
      </c>
      <c r="C18" s="25" t="s">
        <v>52</v>
      </c>
      <c r="D18" s="1" t="s">
        <v>275</v>
      </c>
      <c r="E18" s="2" t="s">
        <v>18</v>
      </c>
      <c r="F18" s="1">
        <f>16/20*19</f>
        <v>15.200000000000001</v>
      </c>
      <c r="G18" s="17"/>
      <c r="H18" s="17"/>
      <c r="I18" s="20">
        <f t="shared" si="0"/>
        <v>15.200000000000001</v>
      </c>
      <c r="K18" s="13"/>
      <c r="L18" s="14"/>
      <c r="M18" s="14"/>
      <c r="N18" s="14"/>
      <c r="O18" s="14"/>
      <c r="P18" s="15"/>
    </row>
    <row r="19" spans="1:16" ht="15">
      <c r="A19" s="1">
        <v>17</v>
      </c>
      <c r="B19" s="29" t="s">
        <v>2</v>
      </c>
      <c r="C19" s="29" t="s">
        <v>104</v>
      </c>
      <c r="D19" s="29" t="s">
        <v>136</v>
      </c>
      <c r="E19" s="35" t="s">
        <v>80</v>
      </c>
      <c r="F19" s="1">
        <v>15</v>
      </c>
      <c r="G19" s="17"/>
      <c r="H19" s="17"/>
      <c r="I19" s="20">
        <f t="shared" si="0"/>
        <v>15</v>
      </c>
      <c r="K19" s="13"/>
      <c r="L19" s="14"/>
      <c r="M19" s="14"/>
      <c r="N19" s="14"/>
      <c r="O19" s="14"/>
      <c r="P19" s="15"/>
    </row>
    <row r="20" spans="1:16" ht="15">
      <c r="A20" s="1">
        <v>17</v>
      </c>
      <c r="B20" s="29" t="s">
        <v>30</v>
      </c>
      <c r="C20" s="29" t="s">
        <v>31</v>
      </c>
      <c r="D20" s="28"/>
      <c r="E20" s="41" t="s">
        <v>17</v>
      </c>
      <c r="F20" s="1">
        <v>15</v>
      </c>
      <c r="G20" s="17"/>
      <c r="H20" s="17"/>
      <c r="I20" s="20">
        <f t="shared" si="0"/>
        <v>15</v>
      </c>
      <c r="K20" s="13"/>
      <c r="L20" s="14"/>
      <c r="M20" s="14"/>
      <c r="N20" s="14"/>
      <c r="O20" s="14"/>
      <c r="P20" s="15"/>
    </row>
    <row r="21" spans="1:9" ht="15">
      <c r="A21" s="1">
        <v>19</v>
      </c>
      <c r="B21" s="25" t="s">
        <v>117</v>
      </c>
      <c r="C21" s="25" t="s">
        <v>53</v>
      </c>
      <c r="D21" s="25" t="s">
        <v>267</v>
      </c>
      <c r="E21" s="2" t="s">
        <v>18</v>
      </c>
      <c r="F21" s="1">
        <f>15/20*19</f>
        <v>14.25</v>
      </c>
      <c r="G21" s="17"/>
      <c r="H21" s="17"/>
      <c r="I21" s="20">
        <f t="shared" si="0"/>
        <v>14.25</v>
      </c>
    </row>
    <row r="22" spans="1:9" ht="15">
      <c r="A22" s="1">
        <v>20</v>
      </c>
      <c r="B22" s="29" t="s">
        <v>100</v>
      </c>
      <c r="C22" s="29" t="s">
        <v>101</v>
      </c>
      <c r="D22" s="29" t="s">
        <v>71</v>
      </c>
      <c r="E22" s="35" t="s">
        <v>80</v>
      </c>
      <c r="F22" s="1">
        <v>14</v>
      </c>
      <c r="G22" s="17"/>
      <c r="H22" s="17"/>
      <c r="I22" s="20">
        <f t="shared" si="0"/>
        <v>14</v>
      </c>
    </row>
    <row r="23" spans="1:9" ht="15">
      <c r="A23" s="1">
        <v>20</v>
      </c>
      <c r="B23" s="29" t="s">
        <v>192</v>
      </c>
      <c r="C23" s="29" t="s">
        <v>193</v>
      </c>
      <c r="D23" s="28" t="s">
        <v>236</v>
      </c>
      <c r="E23" s="41" t="s">
        <v>17</v>
      </c>
      <c r="F23" s="1">
        <v>14</v>
      </c>
      <c r="G23" s="17"/>
      <c r="H23" s="17"/>
      <c r="I23" s="20">
        <f t="shared" si="0"/>
        <v>14</v>
      </c>
    </row>
    <row r="24" spans="1:9" ht="15">
      <c r="A24" s="1">
        <v>22</v>
      </c>
      <c r="B24" s="29" t="s">
        <v>39</v>
      </c>
      <c r="C24" s="29" t="s">
        <v>85</v>
      </c>
      <c r="D24" s="25" t="s">
        <v>94</v>
      </c>
      <c r="E24" s="2" t="s">
        <v>1</v>
      </c>
      <c r="F24" s="1">
        <f>25/20*11</f>
        <v>13.75</v>
      </c>
      <c r="G24" s="17"/>
      <c r="H24" s="17"/>
      <c r="I24" s="20">
        <f t="shared" si="0"/>
        <v>13.75</v>
      </c>
    </row>
    <row r="25" spans="1:9" ht="15">
      <c r="A25" s="1">
        <v>23</v>
      </c>
      <c r="B25" s="25" t="s">
        <v>34</v>
      </c>
      <c r="C25" s="25" t="s">
        <v>153</v>
      </c>
      <c r="D25" s="25" t="s">
        <v>95</v>
      </c>
      <c r="E25" s="2" t="s">
        <v>18</v>
      </c>
      <c r="F25" s="1">
        <f>14/20*19</f>
        <v>13.299999999999999</v>
      </c>
      <c r="G25" s="17"/>
      <c r="H25" s="17"/>
      <c r="I25" s="20">
        <f t="shared" si="0"/>
        <v>13.299999999999999</v>
      </c>
    </row>
    <row r="26" spans="1:9" ht="15">
      <c r="A26" s="1">
        <v>24</v>
      </c>
      <c r="B26" s="29" t="s">
        <v>127</v>
      </c>
      <c r="C26" s="29" t="s">
        <v>128</v>
      </c>
      <c r="D26" s="29" t="s">
        <v>149</v>
      </c>
      <c r="E26" s="35" t="s">
        <v>80</v>
      </c>
      <c r="F26" s="1">
        <v>13</v>
      </c>
      <c r="G26" s="17"/>
      <c r="H26" s="17"/>
      <c r="I26" s="20">
        <f t="shared" si="0"/>
        <v>13</v>
      </c>
    </row>
    <row r="27" spans="1:9" ht="15">
      <c r="A27" s="1">
        <v>24</v>
      </c>
      <c r="B27" s="29" t="s">
        <v>175</v>
      </c>
      <c r="C27" s="29" t="s">
        <v>176</v>
      </c>
      <c r="D27" s="29" t="s">
        <v>227</v>
      </c>
      <c r="E27" s="41" t="s">
        <v>17</v>
      </c>
      <c r="F27" s="1">
        <v>13</v>
      </c>
      <c r="G27" s="17"/>
      <c r="H27" s="17"/>
      <c r="I27" s="20">
        <f t="shared" si="0"/>
        <v>13</v>
      </c>
    </row>
    <row r="28" spans="1:9" ht="15">
      <c r="A28" s="1">
        <v>26</v>
      </c>
      <c r="B28" s="25" t="s">
        <v>39</v>
      </c>
      <c r="C28" s="25" t="s">
        <v>250</v>
      </c>
      <c r="D28" s="25" t="s">
        <v>268</v>
      </c>
      <c r="E28" s="2" t="s">
        <v>18</v>
      </c>
      <c r="F28" s="1">
        <f>13/20*19</f>
        <v>12.35</v>
      </c>
      <c r="G28" s="17"/>
      <c r="H28" s="17"/>
      <c r="I28" s="20">
        <f t="shared" si="0"/>
        <v>12.35</v>
      </c>
    </row>
    <row r="29" spans="1:9" ht="15">
      <c r="A29" s="1">
        <v>27</v>
      </c>
      <c r="B29" s="29" t="s">
        <v>36</v>
      </c>
      <c r="C29" s="29" t="s">
        <v>102</v>
      </c>
      <c r="D29" s="28"/>
      <c r="E29" s="35" t="s">
        <v>80</v>
      </c>
      <c r="F29" s="1">
        <v>12</v>
      </c>
      <c r="G29" s="17"/>
      <c r="H29" s="17"/>
      <c r="I29" s="20">
        <f t="shared" si="0"/>
        <v>12</v>
      </c>
    </row>
    <row r="30" spans="1:9" ht="15">
      <c r="A30" s="1">
        <v>27</v>
      </c>
      <c r="B30" s="29" t="s">
        <v>186</v>
      </c>
      <c r="C30" s="29" t="s">
        <v>187</v>
      </c>
      <c r="D30" s="29" t="s">
        <v>232</v>
      </c>
      <c r="E30" s="41" t="s">
        <v>17</v>
      </c>
      <c r="F30" s="1">
        <v>12</v>
      </c>
      <c r="G30" s="17"/>
      <c r="H30" s="17"/>
      <c r="I30" s="20">
        <f t="shared" si="0"/>
        <v>12</v>
      </c>
    </row>
    <row r="31" spans="1:9" ht="15">
      <c r="A31" s="1">
        <v>29</v>
      </c>
      <c r="B31" s="29" t="s">
        <v>27</v>
      </c>
      <c r="C31" s="29" t="s">
        <v>86</v>
      </c>
      <c r="D31" s="25" t="s">
        <v>95</v>
      </c>
      <c r="E31" s="2" t="s">
        <v>1</v>
      </c>
      <c r="F31" s="1">
        <f>21/20*11</f>
        <v>11.55</v>
      </c>
      <c r="G31" s="17"/>
      <c r="H31" s="17"/>
      <c r="I31" s="20">
        <f t="shared" si="0"/>
        <v>11.55</v>
      </c>
    </row>
    <row r="32" spans="1:9" ht="15">
      <c r="A32" s="1">
        <v>30</v>
      </c>
      <c r="B32" s="25" t="s">
        <v>2</v>
      </c>
      <c r="C32" s="25" t="s">
        <v>251</v>
      </c>
      <c r="D32" s="25" t="s">
        <v>269</v>
      </c>
      <c r="E32" s="2" t="s">
        <v>18</v>
      </c>
      <c r="F32" s="1">
        <f>12/20*19</f>
        <v>11.4</v>
      </c>
      <c r="G32" s="17"/>
      <c r="H32" s="17"/>
      <c r="I32" s="20">
        <f t="shared" si="0"/>
        <v>11.4</v>
      </c>
    </row>
    <row r="33" spans="1:9" ht="15">
      <c r="A33" s="1">
        <v>31</v>
      </c>
      <c r="B33" s="29" t="s">
        <v>119</v>
      </c>
      <c r="C33" s="29" t="s">
        <v>120</v>
      </c>
      <c r="D33" s="28" t="s">
        <v>144</v>
      </c>
      <c r="E33" s="35" t="s">
        <v>80</v>
      </c>
      <c r="F33" s="1">
        <v>11</v>
      </c>
      <c r="G33" s="17"/>
      <c r="H33" s="17"/>
      <c r="I33" s="20">
        <f t="shared" si="0"/>
        <v>11</v>
      </c>
    </row>
    <row r="34" spans="1:9" ht="15">
      <c r="A34" s="1">
        <v>31</v>
      </c>
      <c r="B34" s="29" t="s">
        <v>113</v>
      </c>
      <c r="C34" s="29" t="s">
        <v>196</v>
      </c>
      <c r="D34" s="29" t="s">
        <v>237</v>
      </c>
      <c r="E34" s="41" t="s">
        <v>17</v>
      </c>
      <c r="F34" s="1">
        <v>11</v>
      </c>
      <c r="G34" s="17"/>
      <c r="H34" s="17"/>
      <c r="I34" s="20">
        <f t="shared" si="0"/>
        <v>11</v>
      </c>
    </row>
    <row r="35" spans="1:9" ht="15">
      <c r="A35" s="1">
        <v>33</v>
      </c>
      <c r="B35" s="29" t="s">
        <v>22</v>
      </c>
      <c r="C35" s="29" t="s">
        <v>123</v>
      </c>
      <c r="D35" s="29" t="s">
        <v>146</v>
      </c>
      <c r="E35" s="35" t="s">
        <v>80</v>
      </c>
      <c r="F35" s="1">
        <v>10</v>
      </c>
      <c r="G35" s="17"/>
      <c r="H35" s="17"/>
      <c r="I35" s="20">
        <f aca="true" t="shared" si="1" ref="I35:I66">+F35+G35+H35</f>
        <v>10</v>
      </c>
    </row>
    <row r="36" spans="1:9" ht="15">
      <c r="A36" s="1">
        <v>33</v>
      </c>
      <c r="B36" s="29" t="s">
        <v>28</v>
      </c>
      <c r="C36" s="29" t="s">
        <v>19</v>
      </c>
      <c r="D36" s="29" t="s">
        <v>216</v>
      </c>
      <c r="E36" s="41" t="s">
        <v>17</v>
      </c>
      <c r="F36" s="1">
        <v>10</v>
      </c>
      <c r="G36" s="17"/>
      <c r="H36" s="17"/>
      <c r="I36" s="20">
        <f t="shared" si="1"/>
        <v>10</v>
      </c>
    </row>
    <row r="37" spans="1:9" ht="15">
      <c r="A37" s="9">
        <v>35</v>
      </c>
      <c r="B37" s="29" t="s">
        <v>22</v>
      </c>
      <c r="C37" s="29" t="s">
        <v>83</v>
      </c>
      <c r="D37" s="25" t="s">
        <v>93</v>
      </c>
      <c r="E37" s="2" t="s">
        <v>1</v>
      </c>
      <c r="F37" s="1">
        <f>18/20*11</f>
        <v>9.9</v>
      </c>
      <c r="G37" s="17"/>
      <c r="H37" s="17"/>
      <c r="I37" s="20">
        <f t="shared" si="1"/>
        <v>9.9</v>
      </c>
    </row>
    <row r="38" spans="1:9" ht="15">
      <c r="A38" s="1">
        <v>36</v>
      </c>
      <c r="B38" s="29" t="s">
        <v>27</v>
      </c>
      <c r="C38" s="29" t="s">
        <v>98</v>
      </c>
      <c r="D38" s="29" t="s">
        <v>132</v>
      </c>
      <c r="E38" s="35" t="s">
        <v>80</v>
      </c>
      <c r="F38" s="1">
        <v>9</v>
      </c>
      <c r="G38" s="17"/>
      <c r="H38" s="17"/>
      <c r="I38" s="20">
        <f t="shared" si="1"/>
        <v>9</v>
      </c>
    </row>
    <row r="39" spans="1:9" ht="15">
      <c r="A39" s="1">
        <v>36</v>
      </c>
      <c r="B39" s="29" t="s">
        <v>25</v>
      </c>
      <c r="C39" s="29" t="s">
        <v>156</v>
      </c>
      <c r="D39" s="29" t="s">
        <v>215</v>
      </c>
      <c r="E39" s="41" t="s">
        <v>17</v>
      </c>
      <c r="F39" s="1">
        <v>9</v>
      </c>
      <c r="G39" s="17"/>
      <c r="H39" s="17"/>
      <c r="I39" s="20">
        <f t="shared" si="1"/>
        <v>9</v>
      </c>
    </row>
    <row r="40" spans="1:9" ht="15">
      <c r="A40" s="1">
        <v>38</v>
      </c>
      <c r="B40" s="29" t="s">
        <v>28</v>
      </c>
      <c r="C40" s="29" t="s">
        <v>84</v>
      </c>
      <c r="D40" s="25" t="s">
        <v>21</v>
      </c>
      <c r="E40" s="2" t="s">
        <v>1</v>
      </c>
      <c r="F40" s="1">
        <f>16/20*11</f>
        <v>8.8</v>
      </c>
      <c r="G40" s="17"/>
      <c r="H40" s="17"/>
      <c r="I40" s="20">
        <f t="shared" si="1"/>
        <v>8.8</v>
      </c>
    </row>
    <row r="41" spans="1:9" ht="15">
      <c r="A41" s="1">
        <v>39</v>
      </c>
      <c r="B41" s="25" t="s">
        <v>165</v>
      </c>
      <c r="C41" s="25" t="s">
        <v>252</v>
      </c>
      <c r="D41" s="25" t="s">
        <v>270</v>
      </c>
      <c r="E41" s="2" t="s">
        <v>18</v>
      </c>
      <c r="F41" s="1">
        <f>9/20*19</f>
        <v>8.55</v>
      </c>
      <c r="G41" s="17"/>
      <c r="H41" s="17"/>
      <c r="I41" s="20">
        <f t="shared" si="1"/>
        <v>8.55</v>
      </c>
    </row>
    <row r="42" spans="1:9" ht="15">
      <c r="A42" s="1">
        <v>40</v>
      </c>
      <c r="B42" s="29" t="s">
        <v>91</v>
      </c>
      <c r="C42" s="29" t="s">
        <v>90</v>
      </c>
      <c r="D42" s="25" t="s">
        <v>97</v>
      </c>
      <c r="E42" s="2" t="s">
        <v>1</v>
      </c>
      <c r="F42" s="1">
        <f>15/20*11</f>
        <v>8.25</v>
      </c>
      <c r="G42" s="17"/>
      <c r="H42" s="17"/>
      <c r="I42" s="20">
        <f t="shared" si="1"/>
        <v>8.25</v>
      </c>
    </row>
    <row r="43" spans="1:9" ht="15">
      <c r="A43" s="1">
        <v>41</v>
      </c>
      <c r="B43" s="29" t="s">
        <v>47</v>
      </c>
      <c r="C43" s="29" t="s">
        <v>110</v>
      </c>
      <c r="D43" s="29" t="s">
        <v>140</v>
      </c>
      <c r="E43" s="35" t="s">
        <v>80</v>
      </c>
      <c r="F43" s="1">
        <v>8</v>
      </c>
      <c r="G43" s="17"/>
      <c r="H43" s="17"/>
      <c r="I43" s="20">
        <f t="shared" si="1"/>
        <v>8</v>
      </c>
    </row>
    <row r="44" spans="1:9" ht="15">
      <c r="A44" s="1">
        <v>41</v>
      </c>
      <c r="B44" s="29" t="s">
        <v>22</v>
      </c>
      <c r="C44" s="29" t="s">
        <v>152</v>
      </c>
      <c r="D44" s="29" t="s">
        <v>212</v>
      </c>
      <c r="E44" s="41" t="s">
        <v>17</v>
      </c>
      <c r="F44" s="1">
        <v>8</v>
      </c>
      <c r="G44" s="17"/>
      <c r="H44" s="17"/>
      <c r="I44" s="20">
        <f t="shared" si="1"/>
        <v>8</v>
      </c>
    </row>
    <row r="45" spans="1:9" ht="15">
      <c r="A45" s="1">
        <v>43</v>
      </c>
      <c r="B45" s="29" t="s">
        <v>87</v>
      </c>
      <c r="C45" s="29" t="s">
        <v>88</v>
      </c>
      <c r="D45" s="25" t="s">
        <v>96</v>
      </c>
      <c r="E45" s="2" t="s">
        <v>1</v>
      </c>
      <c r="F45" s="1">
        <f>14/20*11</f>
        <v>7.699999999999999</v>
      </c>
      <c r="G45" s="21"/>
      <c r="H45" s="21"/>
      <c r="I45" s="20">
        <f t="shared" si="1"/>
        <v>7.699999999999999</v>
      </c>
    </row>
    <row r="46" spans="1:9" ht="15">
      <c r="A46" s="1">
        <v>44</v>
      </c>
      <c r="B46" s="25" t="s">
        <v>158</v>
      </c>
      <c r="C46" s="25" t="s">
        <v>249</v>
      </c>
      <c r="D46" s="25" t="s">
        <v>24</v>
      </c>
      <c r="E46" s="2" t="s">
        <v>18</v>
      </c>
      <c r="F46" s="1">
        <f>8/20*19</f>
        <v>7.6000000000000005</v>
      </c>
      <c r="G46" s="1"/>
      <c r="H46" s="1"/>
      <c r="I46" s="20">
        <f t="shared" si="1"/>
        <v>7.6000000000000005</v>
      </c>
    </row>
    <row r="47" spans="1:9" ht="15">
      <c r="A47" s="1">
        <v>45</v>
      </c>
      <c r="B47" s="29" t="s">
        <v>28</v>
      </c>
      <c r="C47" s="29" t="s">
        <v>82</v>
      </c>
      <c r="D47" s="25" t="s">
        <v>92</v>
      </c>
      <c r="E47" s="2" t="s">
        <v>1</v>
      </c>
      <c r="F47" s="1">
        <f>13/20*11</f>
        <v>7.15</v>
      </c>
      <c r="G47" s="17"/>
      <c r="H47" s="17"/>
      <c r="I47" s="20">
        <f t="shared" si="1"/>
        <v>7.15</v>
      </c>
    </row>
    <row r="48" spans="1:9" ht="15">
      <c r="A48" s="1">
        <v>46</v>
      </c>
      <c r="B48" s="29" t="s">
        <v>25</v>
      </c>
      <c r="C48" s="29" t="s">
        <v>103</v>
      </c>
      <c r="D48" s="29" t="s">
        <v>135</v>
      </c>
      <c r="E48" s="35" t="s">
        <v>80</v>
      </c>
      <c r="F48" s="1">
        <v>7</v>
      </c>
      <c r="G48" s="17"/>
      <c r="H48" s="17"/>
      <c r="I48" s="20">
        <f t="shared" si="1"/>
        <v>7</v>
      </c>
    </row>
    <row r="49" spans="1:9" ht="15">
      <c r="A49" s="1">
        <v>46</v>
      </c>
      <c r="B49" s="29" t="s">
        <v>205</v>
      </c>
      <c r="C49" s="29" t="s">
        <v>206</v>
      </c>
      <c r="D49" s="29" t="s">
        <v>243</v>
      </c>
      <c r="E49" s="41" t="s">
        <v>17</v>
      </c>
      <c r="F49" s="1">
        <v>7</v>
      </c>
      <c r="G49" s="17"/>
      <c r="H49" s="17"/>
      <c r="I49" s="20">
        <f t="shared" si="1"/>
        <v>7</v>
      </c>
    </row>
    <row r="50" spans="1:9" ht="15">
      <c r="A50" s="1">
        <v>48</v>
      </c>
      <c r="B50" s="25" t="s">
        <v>262</v>
      </c>
      <c r="C50" s="25" t="s">
        <v>263</v>
      </c>
      <c r="D50" s="1" t="s">
        <v>55</v>
      </c>
      <c r="E50" s="2" t="s">
        <v>18</v>
      </c>
      <c r="F50" s="1">
        <f>7/20*19</f>
        <v>6.6499999999999995</v>
      </c>
      <c r="G50" s="1"/>
      <c r="H50" s="1"/>
      <c r="I50" s="20">
        <f t="shared" si="1"/>
        <v>6.6499999999999995</v>
      </c>
    </row>
    <row r="51" spans="1:9" ht="15">
      <c r="A51" s="1">
        <v>49</v>
      </c>
      <c r="B51" s="29" t="s">
        <v>89</v>
      </c>
      <c r="C51" s="29" t="s">
        <v>90</v>
      </c>
      <c r="D51" s="25" t="s">
        <v>97</v>
      </c>
      <c r="E51" s="2" t="s">
        <v>1</v>
      </c>
      <c r="F51" s="1">
        <f>12/20*11</f>
        <v>6.6</v>
      </c>
      <c r="G51" s="17"/>
      <c r="H51" s="17"/>
      <c r="I51" s="20">
        <f t="shared" si="1"/>
        <v>6.6</v>
      </c>
    </row>
    <row r="52" spans="1:9" ht="15">
      <c r="A52" s="1">
        <v>50</v>
      </c>
      <c r="B52" s="29" t="s">
        <v>117</v>
      </c>
      <c r="C52" s="29" t="s">
        <v>118</v>
      </c>
      <c r="D52" s="28" t="s">
        <v>143</v>
      </c>
      <c r="E52" s="35" t="s">
        <v>80</v>
      </c>
      <c r="F52" s="1">
        <v>6</v>
      </c>
      <c r="G52" s="17"/>
      <c r="H52" s="17"/>
      <c r="I52" s="20">
        <f t="shared" si="1"/>
        <v>6</v>
      </c>
    </row>
    <row r="53" spans="1:9" ht="15">
      <c r="A53" s="1">
        <v>50</v>
      </c>
      <c r="B53" s="29" t="s">
        <v>34</v>
      </c>
      <c r="C53" s="29" t="s">
        <v>153</v>
      </c>
      <c r="D53" s="29" t="s">
        <v>213</v>
      </c>
      <c r="E53" s="41" t="s">
        <v>17</v>
      </c>
      <c r="F53" s="1">
        <v>6</v>
      </c>
      <c r="G53" s="17"/>
      <c r="H53" s="17"/>
      <c r="I53" s="20">
        <f t="shared" si="1"/>
        <v>6</v>
      </c>
    </row>
    <row r="54" spans="1:9" ht="15">
      <c r="A54" s="1">
        <v>52</v>
      </c>
      <c r="B54" s="25" t="s">
        <v>2</v>
      </c>
      <c r="C54" s="25" t="s">
        <v>246</v>
      </c>
      <c r="D54" s="25" t="s">
        <v>264</v>
      </c>
      <c r="E54" s="2" t="s">
        <v>18</v>
      </c>
      <c r="F54" s="1">
        <f>6/20*19</f>
        <v>5.7</v>
      </c>
      <c r="G54" s="1"/>
      <c r="H54" s="1"/>
      <c r="I54" s="20">
        <f t="shared" si="1"/>
        <v>5.7</v>
      </c>
    </row>
    <row r="55" spans="1:9" ht="15">
      <c r="A55" s="1">
        <v>53</v>
      </c>
      <c r="B55" s="29" t="s">
        <v>2</v>
      </c>
      <c r="C55" s="29" t="s">
        <v>107</v>
      </c>
      <c r="D55" s="29" t="s">
        <v>138</v>
      </c>
      <c r="E55" s="35" t="s">
        <v>80</v>
      </c>
      <c r="F55" s="1">
        <v>5</v>
      </c>
      <c r="G55" s="17"/>
      <c r="H55" s="17"/>
      <c r="I55" s="20">
        <f t="shared" si="1"/>
        <v>5</v>
      </c>
    </row>
    <row r="56" spans="1:9" ht="15">
      <c r="A56" s="1">
        <v>53</v>
      </c>
      <c r="B56" s="29" t="s">
        <v>25</v>
      </c>
      <c r="C56" s="29" t="s">
        <v>166</v>
      </c>
      <c r="D56" s="29" t="s">
        <v>221</v>
      </c>
      <c r="E56" s="41" t="s">
        <v>17</v>
      </c>
      <c r="F56" s="1">
        <v>5</v>
      </c>
      <c r="G56" s="17"/>
      <c r="H56" s="17"/>
      <c r="I56" s="20">
        <f t="shared" si="1"/>
        <v>5</v>
      </c>
    </row>
    <row r="57" spans="1:9" ht="15">
      <c r="A57" s="1">
        <v>55</v>
      </c>
      <c r="B57" s="25" t="s">
        <v>158</v>
      </c>
      <c r="C57" s="25" t="s">
        <v>259</v>
      </c>
      <c r="D57" s="25" t="s">
        <v>273</v>
      </c>
      <c r="E57" s="2" t="s">
        <v>18</v>
      </c>
      <c r="F57" s="1">
        <f>5/20*19</f>
        <v>4.75</v>
      </c>
      <c r="G57" s="1"/>
      <c r="H57" s="1"/>
      <c r="I57" s="20">
        <f t="shared" si="1"/>
        <v>4.75</v>
      </c>
    </row>
    <row r="58" spans="1:9" ht="15">
      <c r="A58" s="1">
        <v>56</v>
      </c>
      <c r="B58" s="29" t="s">
        <v>121</v>
      </c>
      <c r="C58" s="29" t="s">
        <v>122</v>
      </c>
      <c r="D58" s="29" t="s">
        <v>145</v>
      </c>
      <c r="E58" s="35" t="s">
        <v>80</v>
      </c>
      <c r="F58" s="1">
        <v>4</v>
      </c>
      <c r="G58" s="17"/>
      <c r="H58" s="17"/>
      <c r="I58" s="20">
        <f t="shared" si="1"/>
        <v>4</v>
      </c>
    </row>
    <row r="59" spans="1:9" ht="15">
      <c r="A59" s="1">
        <v>56</v>
      </c>
      <c r="B59" s="29" t="s">
        <v>180</v>
      </c>
      <c r="C59" s="29" t="s">
        <v>90</v>
      </c>
      <c r="D59" s="29" t="s">
        <v>239</v>
      </c>
      <c r="E59" s="41" t="s">
        <v>17</v>
      </c>
      <c r="F59" s="1">
        <v>4</v>
      </c>
      <c r="G59" s="17"/>
      <c r="H59" s="17"/>
      <c r="I59" s="20">
        <f t="shared" si="1"/>
        <v>4</v>
      </c>
    </row>
    <row r="60" spans="1:9" ht="15">
      <c r="A60" s="1">
        <v>58</v>
      </c>
      <c r="B60" s="25" t="s">
        <v>253</v>
      </c>
      <c r="C60" s="25" t="s">
        <v>254</v>
      </c>
      <c r="D60" s="25" t="s">
        <v>271</v>
      </c>
      <c r="E60" s="2" t="s">
        <v>18</v>
      </c>
      <c r="F60" s="1">
        <f>4/20*19</f>
        <v>3.8000000000000003</v>
      </c>
      <c r="G60" s="1"/>
      <c r="H60" s="1"/>
      <c r="I60" s="20">
        <f t="shared" si="1"/>
        <v>3.8000000000000003</v>
      </c>
    </row>
    <row r="61" spans="1:9" ht="15">
      <c r="A61" s="1">
        <v>59</v>
      </c>
      <c r="B61" s="29" t="s">
        <v>113</v>
      </c>
      <c r="C61" s="29" t="s">
        <v>114</v>
      </c>
      <c r="D61" s="29" t="s">
        <v>24</v>
      </c>
      <c r="E61" s="35" t="s">
        <v>80</v>
      </c>
      <c r="F61" s="1">
        <v>3</v>
      </c>
      <c r="G61" s="17"/>
      <c r="H61" s="17"/>
      <c r="I61" s="20">
        <f t="shared" si="1"/>
        <v>3</v>
      </c>
    </row>
    <row r="62" spans="1:9" ht="15">
      <c r="A62" s="1">
        <v>59</v>
      </c>
      <c r="B62" s="29" t="s">
        <v>2</v>
      </c>
      <c r="C62" s="29" t="s">
        <v>164</v>
      </c>
      <c r="D62" s="29" t="s">
        <v>220</v>
      </c>
      <c r="E62" s="41" t="s">
        <v>17</v>
      </c>
      <c r="F62" s="1">
        <v>3</v>
      </c>
      <c r="G62" s="17"/>
      <c r="H62" s="17"/>
      <c r="I62" s="20">
        <f t="shared" si="1"/>
        <v>3</v>
      </c>
    </row>
    <row r="63" spans="1:9" ht="15">
      <c r="A63" s="1">
        <v>61</v>
      </c>
      <c r="B63" s="25" t="s">
        <v>2</v>
      </c>
      <c r="C63" s="25" t="s">
        <v>255</v>
      </c>
      <c r="D63" s="25" t="s">
        <v>268</v>
      </c>
      <c r="E63" s="2" t="s">
        <v>18</v>
      </c>
      <c r="F63" s="1">
        <f>3/20*19</f>
        <v>2.85</v>
      </c>
      <c r="G63" s="1"/>
      <c r="H63" s="1"/>
      <c r="I63" s="20">
        <f t="shared" si="1"/>
        <v>2.85</v>
      </c>
    </row>
    <row r="64" spans="1:9" ht="12.75">
      <c r="A64" s="1">
        <v>62</v>
      </c>
      <c r="B64" s="28" t="s">
        <v>124</v>
      </c>
      <c r="C64" s="28" t="s">
        <v>210</v>
      </c>
      <c r="D64" s="28" t="s">
        <v>245</v>
      </c>
      <c r="E64" s="41" t="s">
        <v>17</v>
      </c>
      <c r="F64" s="1">
        <v>2</v>
      </c>
      <c r="G64" s="17"/>
      <c r="H64" s="17"/>
      <c r="I64" s="20">
        <f t="shared" si="1"/>
        <v>2</v>
      </c>
    </row>
    <row r="65" spans="1:9" ht="15">
      <c r="A65" s="1">
        <v>62</v>
      </c>
      <c r="B65" s="29" t="s">
        <v>129</v>
      </c>
      <c r="C65" s="29" t="s">
        <v>130</v>
      </c>
      <c r="D65" s="29" t="s">
        <v>150</v>
      </c>
      <c r="E65" s="35" t="s">
        <v>80</v>
      </c>
      <c r="F65" s="1">
        <v>2</v>
      </c>
      <c r="G65" s="17"/>
      <c r="H65" s="17"/>
      <c r="I65" s="20">
        <f t="shared" si="1"/>
        <v>2</v>
      </c>
    </row>
    <row r="66" spans="1:9" ht="15">
      <c r="A66" s="1">
        <v>64</v>
      </c>
      <c r="B66" s="25" t="s">
        <v>261</v>
      </c>
      <c r="C66" s="25" t="s">
        <v>90</v>
      </c>
      <c r="D66" s="25" t="s">
        <v>97</v>
      </c>
      <c r="E66" s="2" t="s">
        <v>18</v>
      </c>
      <c r="F66" s="1">
        <f>2/20*19</f>
        <v>1.9000000000000001</v>
      </c>
      <c r="G66" s="1"/>
      <c r="H66" s="1"/>
      <c r="I66" s="20">
        <f t="shared" si="1"/>
        <v>1.9000000000000001</v>
      </c>
    </row>
    <row r="67" spans="1:9" ht="15">
      <c r="A67" s="1">
        <v>65</v>
      </c>
      <c r="B67" s="29" t="s">
        <v>49</v>
      </c>
      <c r="C67" s="29" t="s">
        <v>50</v>
      </c>
      <c r="D67" s="29" t="s">
        <v>134</v>
      </c>
      <c r="E67" s="35" t="s">
        <v>80</v>
      </c>
      <c r="F67" s="1">
        <v>1</v>
      </c>
      <c r="G67" s="17"/>
      <c r="H67" s="17"/>
      <c r="I67" s="20">
        <f aca="true" t="shared" si="2" ref="I67:I98">+F67+G67+H67</f>
        <v>1</v>
      </c>
    </row>
    <row r="68" spans="1:9" ht="15">
      <c r="A68" s="1">
        <v>65</v>
      </c>
      <c r="B68" s="29" t="s">
        <v>0</v>
      </c>
      <c r="C68" s="29" t="s">
        <v>33</v>
      </c>
      <c r="D68" s="28"/>
      <c r="E68" s="41" t="s">
        <v>17</v>
      </c>
      <c r="F68" s="1">
        <v>1</v>
      </c>
      <c r="G68" s="17"/>
      <c r="H68" s="17"/>
      <c r="I68" s="20">
        <f t="shared" si="2"/>
        <v>1</v>
      </c>
    </row>
    <row r="69" spans="1:9" ht="15">
      <c r="A69" s="1">
        <v>67</v>
      </c>
      <c r="B69" s="25" t="s">
        <v>28</v>
      </c>
      <c r="C69" s="25" t="s">
        <v>58</v>
      </c>
      <c r="D69" s="25" t="s">
        <v>6</v>
      </c>
      <c r="E69" s="2" t="s">
        <v>18</v>
      </c>
      <c r="F69" s="1">
        <f>1/20*19</f>
        <v>0.9500000000000001</v>
      </c>
      <c r="G69" s="1"/>
      <c r="H69" s="1"/>
      <c r="I69" s="20">
        <f t="shared" si="2"/>
        <v>0.9500000000000001</v>
      </c>
    </row>
    <row r="70" spans="1:9" ht="12.75">
      <c r="A70" s="1"/>
      <c r="B70" s="1"/>
      <c r="C70" s="1"/>
      <c r="D70" s="1"/>
      <c r="E70" s="1"/>
      <c r="F70" s="1"/>
      <c r="G70" s="1"/>
      <c r="H70" s="1"/>
      <c r="I70" s="20">
        <f t="shared" si="2"/>
        <v>0</v>
      </c>
    </row>
    <row r="71" spans="1:9" ht="12.75">
      <c r="A71" s="1"/>
      <c r="B71" s="1"/>
      <c r="C71" s="1"/>
      <c r="D71" s="1"/>
      <c r="E71" s="1"/>
      <c r="F71" s="1"/>
      <c r="G71" s="1"/>
      <c r="H71" s="1"/>
      <c r="I71" s="20">
        <f t="shared" si="2"/>
        <v>0</v>
      </c>
    </row>
    <row r="72" spans="1:9" ht="12.75">
      <c r="A72" s="1"/>
      <c r="B72" s="1"/>
      <c r="C72" s="1"/>
      <c r="D72" s="1"/>
      <c r="E72" s="1"/>
      <c r="F72" s="1"/>
      <c r="G72" s="1"/>
      <c r="H72" s="1"/>
      <c r="I72" s="20">
        <f t="shared" si="2"/>
        <v>0</v>
      </c>
    </row>
    <row r="73" spans="1:9" ht="12.75">
      <c r="A73" s="1"/>
      <c r="B73" s="1"/>
      <c r="C73" s="1"/>
      <c r="D73" s="1"/>
      <c r="E73" s="1"/>
      <c r="F73" s="1"/>
      <c r="G73" s="1"/>
      <c r="H73" s="1"/>
      <c r="I73" s="20">
        <f t="shared" si="2"/>
        <v>0</v>
      </c>
    </row>
    <row r="74" spans="1:9" ht="12.75">
      <c r="A74" s="1"/>
      <c r="B74" s="1"/>
      <c r="C74" s="1"/>
      <c r="D74" s="1"/>
      <c r="E74" s="1"/>
      <c r="F74" s="1"/>
      <c r="G74" s="1"/>
      <c r="H74" s="1"/>
      <c r="I74" s="20">
        <f t="shared" si="2"/>
        <v>0</v>
      </c>
    </row>
    <row r="75" spans="1:9" ht="12.75">
      <c r="A75" s="1"/>
      <c r="B75" s="1"/>
      <c r="C75" s="1"/>
      <c r="D75" s="1"/>
      <c r="E75" s="1"/>
      <c r="F75" s="1"/>
      <c r="G75" s="1"/>
      <c r="H75" s="1"/>
      <c r="I75" s="20">
        <f t="shared" si="2"/>
        <v>0</v>
      </c>
    </row>
    <row r="76" spans="1:9" ht="12.75">
      <c r="A76" s="1"/>
      <c r="B76" s="1"/>
      <c r="C76" s="1"/>
      <c r="D76" s="1"/>
      <c r="E76" s="1"/>
      <c r="F76" s="1"/>
      <c r="G76" s="1"/>
      <c r="H76" s="1"/>
      <c r="I76" s="20">
        <f t="shared" si="2"/>
        <v>0</v>
      </c>
    </row>
    <row r="77" spans="1:9" ht="12.75">
      <c r="A77" s="1"/>
      <c r="B77" s="1"/>
      <c r="C77" s="1"/>
      <c r="D77" s="1"/>
      <c r="E77" s="1"/>
      <c r="F77" s="1"/>
      <c r="G77" s="1"/>
      <c r="H77" s="1"/>
      <c r="I77" s="20">
        <f t="shared" si="2"/>
        <v>0</v>
      </c>
    </row>
    <row r="78" spans="1:9" ht="12.75">
      <c r="A78" s="1"/>
      <c r="B78" s="1"/>
      <c r="C78" s="1"/>
      <c r="D78" s="1"/>
      <c r="E78" s="1"/>
      <c r="F78" s="1"/>
      <c r="G78" s="1"/>
      <c r="H78" s="1"/>
      <c r="I78" s="20">
        <f t="shared" si="2"/>
        <v>0</v>
      </c>
    </row>
    <row r="79" spans="1:9" ht="12.75">
      <c r="A79" s="1"/>
      <c r="B79" s="1"/>
      <c r="C79" s="1"/>
      <c r="D79" s="1"/>
      <c r="E79" s="1"/>
      <c r="F79" s="1"/>
      <c r="G79" s="1"/>
      <c r="H79" s="1"/>
      <c r="I79" s="20">
        <f t="shared" si="2"/>
        <v>0</v>
      </c>
    </row>
    <row r="80" spans="1:9" ht="12.75">
      <c r="A80" s="1"/>
      <c r="B80" s="1"/>
      <c r="C80" s="1"/>
      <c r="D80" s="1"/>
      <c r="E80" s="1"/>
      <c r="F80" s="1"/>
      <c r="G80" s="1"/>
      <c r="H80" s="1"/>
      <c r="I80" s="20">
        <f t="shared" si="2"/>
        <v>0</v>
      </c>
    </row>
    <row r="81" spans="1:9" ht="12.75">
      <c r="A81" s="1"/>
      <c r="B81" s="1"/>
      <c r="C81" s="1"/>
      <c r="D81" s="1"/>
      <c r="E81" s="1"/>
      <c r="F81" s="1"/>
      <c r="G81" s="1"/>
      <c r="H81" s="1"/>
      <c r="I81" s="20">
        <f t="shared" si="2"/>
        <v>0</v>
      </c>
    </row>
    <row r="82" spans="1:9" ht="12.75">
      <c r="A82" s="1"/>
      <c r="B82" s="1"/>
      <c r="C82" s="1"/>
      <c r="D82" s="1"/>
      <c r="E82" s="1"/>
      <c r="F82" s="1"/>
      <c r="G82" s="1"/>
      <c r="H82" s="1"/>
      <c r="I82" s="20">
        <f t="shared" si="2"/>
        <v>0</v>
      </c>
    </row>
    <row r="83" spans="1:9" ht="12.75">
      <c r="A83" s="1"/>
      <c r="B83" s="1"/>
      <c r="C83" s="1"/>
      <c r="D83" s="1"/>
      <c r="E83" s="1"/>
      <c r="F83" s="1"/>
      <c r="G83" s="1"/>
      <c r="H83" s="1"/>
      <c r="I83" s="20">
        <f t="shared" si="2"/>
        <v>0</v>
      </c>
    </row>
    <row r="84" spans="1:9" ht="12.75">
      <c r="A84" s="1"/>
      <c r="B84" s="1"/>
      <c r="C84" s="1"/>
      <c r="D84" s="1"/>
      <c r="E84" s="1"/>
      <c r="F84" s="1"/>
      <c r="G84" s="1"/>
      <c r="H84" s="1"/>
      <c r="I84" s="20">
        <f t="shared" si="2"/>
        <v>0</v>
      </c>
    </row>
    <row r="85" spans="1:9" ht="12.75">
      <c r="A85" s="1"/>
      <c r="B85" s="1"/>
      <c r="C85" s="1"/>
      <c r="D85" s="1"/>
      <c r="E85" s="1"/>
      <c r="F85" s="1"/>
      <c r="G85" s="1"/>
      <c r="H85" s="1"/>
      <c r="I85" s="20">
        <f t="shared" si="2"/>
        <v>0</v>
      </c>
    </row>
    <row r="86" spans="1:9" ht="12.75">
      <c r="A86" s="1"/>
      <c r="B86" s="1"/>
      <c r="C86" s="1"/>
      <c r="D86" s="1"/>
      <c r="E86" s="1"/>
      <c r="F86" s="1"/>
      <c r="G86" s="1"/>
      <c r="H86" s="1"/>
      <c r="I86" s="20">
        <f t="shared" si="2"/>
        <v>0</v>
      </c>
    </row>
    <row r="87" spans="1:9" ht="12.75">
      <c r="A87" s="1"/>
      <c r="B87" s="1"/>
      <c r="C87" s="1"/>
      <c r="D87" s="1"/>
      <c r="E87" s="1"/>
      <c r="F87" s="1"/>
      <c r="G87" s="1"/>
      <c r="H87" s="1"/>
      <c r="I87" s="20">
        <f t="shared" si="2"/>
        <v>0</v>
      </c>
    </row>
    <row r="88" spans="1:9" ht="12.75">
      <c r="A88" s="1"/>
      <c r="B88" s="1"/>
      <c r="C88" s="1"/>
      <c r="D88" s="1"/>
      <c r="E88" s="1"/>
      <c r="F88" s="1"/>
      <c r="G88" s="1"/>
      <c r="H88" s="1"/>
      <c r="I88" s="20">
        <f t="shared" si="2"/>
        <v>0</v>
      </c>
    </row>
    <row r="89" spans="1:9" ht="12.75">
      <c r="A89" s="1"/>
      <c r="B89" s="1"/>
      <c r="C89" s="1"/>
      <c r="D89" s="1"/>
      <c r="E89" s="1"/>
      <c r="F89" s="1"/>
      <c r="G89" s="1"/>
      <c r="H89" s="1"/>
      <c r="I89" s="20">
        <f t="shared" si="2"/>
        <v>0</v>
      </c>
    </row>
    <row r="90" spans="1:9" ht="12.75">
      <c r="A90" s="1"/>
      <c r="B90" s="1"/>
      <c r="C90" s="1"/>
      <c r="D90" s="1"/>
      <c r="E90" s="1"/>
      <c r="F90" s="1"/>
      <c r="G90" s="1"/>
      <c r="H90" s="1"/>
      <c r="I90" s="20">
        <f t="shared" si="2"/>
        <v>0</v>
      </c>
    </row>
    <row r="91" spans="1:9" ht="12.75">
      <c r="A91" s="1"/>
      <c r="B91" s="1"/>
      <c r="C91" s="1"/>
      <c r="D91" s="1"/>
      <c r="E91" s="1"/>
      <c r="F91" s="1"/>
      <c r="G91" s="1"/>
      <c r="H91" s="1"/>
      <c r="I91" s="20">
        <f t="shared" si="2"/>
        <v>0</v>
      </c>
    </row>
    <row r="92" spans="1:9" ht="12.75">
      <c r="A92" s="1"/>
      <c r="B92" s="1"/>
      <c r="C92" s="1"/>
      <c r="D92" s="1"/>
      <c r="E92" s="1"/>
      <c r="F92" s="1"/>
      <c r="G92" s="1"/>
      <c r="H92" s="1"/>
      <c r="I92" s="20">
        <f t="shared" si="2"/>
        <v>0</v>
      </c>
    </row>
    <row r="93" spans="1:9" ht="12.75">
      <c r="A93" s="1"/>
      <c r="B93" s="1"/>
      <c r="C93" s="1"/>
      <c r="D93" s="1"/>
      <c r="E93" s="1"/>
      <c r="F93" s="1"/>
      <c r="G93" s="1"/>
      <c r="H93" s="1"/>
      <c r="I93" s="20">
        <f t="shared" si="2"/>
        <v>0</v>
      </c>
    </row>
    <row r="94" spans="1:9" ht="12.75">
      <c r="A94" s="1"/>
      <c r="B94" s="1"/>
      <c r="C94" s="1"/>
      <c r="D94" s="1"/>
      <c r="E94" s="1"/>
      <c r="F94" s="1"/>
      <c r="G94" s="1"/>
      <c r="H94" s="1"/>
      <c r="I94" s="20">
        <f t="shared" si="2"/>
        <v>0</v>
      </c>
    </row>
    <row r="95" spans="1:9" ht="12.75">
      <c r="A95" s="1"/>
      <c r="B95" s="1"/>
      <c r="C95" s="1"/>
      <c r="D95" s="1"/>
      <c r="E95" s="1"/>
      <c r="F95" s="1"/>
      <c r="G95" s="1"/>
      <c r="H95" s="1"/>
      <c r="I95" s="20">
        <f t="shared" si="2"/>
        <v>0</v>
      </c>
    </row>
    <row r="96" spans="1:9" ht="12.75">
      <c r="A96" s="1"/>
      <c r="B96" s="1"/>
      <c r="C96" s="1"/>
      <c r="D96" s="1"/>
      <c r="E96" s="1"/>
      <c r="F96" s="1"/>
      <c r="G96" s="1"/>
      <c r="H96" s="1"/>
      <c r="I96" s="20">
        <f t="shared" si="2"/>
        <v>0</v>
      </c>
    </row>
    <row r="97" spans="1:9" ht="12.75">
      <c r="A97" s="1"/>
      <c r="B97" s="1"/>
      <c r="C97" s="1"/>
      <c r="D97" s="1"/>
      <c r="E97" s="1"/>
      <c r="F97" s="1"/>
      <c r="G97" s="1"/>
      <c r="H97" s="1"/>
      <c r="I97" s="20">
        <f t="shared" si="2"/>
        <v>0</v>
      </c>
    </row>
    <row r="98" spans="1:9" ht="12.75">
      <c r="A98" s="1"/>
      <c r="B98" s="1"/>
      <c r="C98" s="1"/>
      <c r="D98" s="1"/>
      <c r="E98" s="1"/>
      <c r="F98" s="1"/>
      <c r="G98" s="1"/>
      <c r="H98" s="1"/>
      <c r="I98" s="20">
        <f t="shared" si="2"/>
        <v>0</v>
      </c>
    </row>
    <row r="99" spans="1:9" ht="12.75">
      <c r="A99" s="1"/>
      <c r="B99" s="1"/>
      <c r="C99" s="1"/>
      <c r="D99" s="1"/>
      <c r="E99" s="1"/>
      <c r="F99" s="1"/>
      <c r="G99" s="1"/>
      <c r="H99" s="1"/>
      <c r="I99" s="20">
        <f aca="true" t="shared" si="3" ref="I99:I130">+F99+G99+H99</f>
        <v>0</v>
      </c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20">
        <f t="shared" si="3"/>
        <v>0</v>
      </c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20">
        <f t="shared" si="3"/>
        <v>0</v>
      </c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20">
        <f t="shared" si="3"/>
        <v>0</v>
      </c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20">
        <f t="shared" si="3"/>
        <v>0</v>
      </c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20">
        <f t="shared" si="3"/>
        <v>0</v>
      </c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20">
        <f t="shared" si="3"/>
        <v>0</v>
      </c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20">
        <f t="shared" si="3"/>
        <v>0</v>
      </c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20">
        <f t="shared" si="3"/>
        <v>0</v>
      </c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20">
        <f t="shared" si="3"/>
        <v>0</v>
      </c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20">
        <f t="shared" si="3"/>
        <v>0</v>
      </c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20">
        <f t="shared" si="3"/>
        <v>0</v>
      </c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20">
        <f t="shared" si="3"/>
        <v>0</v>
      </c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20">
        <f t="shared" si="3"/>
        <v>0</v>
      </c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20">
        <f t="shared" si="3"/>
        <v>0</v>
      </c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20">
        <f t="shared" si="3"/>
        <v>0</v>
      </c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20">
        <f t="shared" si="3"/>
        <v>0</v>
      </c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20">
        <f t="shared" si="3"/>
        <v>0</v>
      </c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20">
        <f t="shared" si="3"/>
        <v>0</v>
      </c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20">
        <f t="shared" si="3"/>
        <v>0</v>
      </c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20">
        <f t="shared" si="3"/>
        <v>0</v>
      </c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20">
        <f t="shared" si="3"/>
        <v>0</v>
      </c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20">
        <f t="shared" si="3"/>
        <v>0</v>
      </c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20">
        <f t="shared" si="3"/>
        <v>0</v>
      </c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20">
        <f t="shared" si="3"/>
        <v>0</v>
      </c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20">
        <f t="shared" si="3"/>
        <v>0</v>
      </c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20">
        <f t="shared" si="3"/>
        <v>0</v>
      </c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20">
        <f t="shared" si="3"/>
        <v>0</v>
      </c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20">
        <f t="shared" si="3"/>
        <v>0</v>
      </c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20">
        <f t="shared" si="3"/>
        <v>0</v>
      </c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20">
        <f t="shared" si="3"/>
        <v>0</v>
      </c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20">
        <f t="shared" si="3"/>
        <v>0</v>
      </c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20">
        <f aca="true" t="shared" si="4" ref="I131:I162">+F131+G131+H131</f>
        <v>0</v>
      </c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20">
        <f t="shared" si="4"/>
        <v>0</v>
      </c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20">
        <f t="shared" si="4"/>
        <v>0</v>
      </c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20">
        <f t="shared" si="4"/>
        <v>0</v>
      </c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20">
        <f t="shared" si="4"/>
        <v>0</v>
      </c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20">
        <f t="shared" si="4"/>
        <v>0</v>
      </c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20">
        <f t="shared" si="4"/>
        <v>0</v>
      </c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20">
        <f t="shared" si="4"/>
        <v>0</v>
      </c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20">
        <f t="shared" si="4"/>
        <v>0</v>
      </c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20">
        <f t="shared" si="4"/>
        <v>0</v>
      </c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20">
        <f t="shared" si="4"/>
        <v>0</v>
      </c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20">
        <f t="shared" si="4"/>
        <v>0</v>
      </c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20">
        <f t="shared" si="4"/>
        <v>0</v>
      </c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20">
        <f t="shared" si="4"/>
        <v>0</v>
      </c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20">
        <f t="shared" si="4"/>
        <v>0</v>
      </c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20">
        <f t="shared" si="4"/>
        <v>0</v>
      </c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20">
        <f t="shared" si="4"/>
        <v>0</v>
      </c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20">
        <f t="shared" si="4"/>
        <v>0</v>
      </c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20">
        <f t="shared" si="4"/>
        <v>0</v>
      </c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20">
        <f t="shared" si="4"/>
        <v>0</v>
      </c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20">
        <f t="shared" si="4"/>
        <v>0</v>
      </c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20">
        <f t="shared" si="4"/>
        <v>0</v>
      </c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20">
        <f t="shared" si="4"/>
        <v>0</v>
      </c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20">
        <f t="shared" si="4"/>
        <v>0</v>
      </c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20">
        <f t="shared" si="4"/>
        <v>0</v>
      </c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20">
        <f t="shared" si="4"/>
        <v>0</v>
      </c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20">
        <f t="shared" si="4"/>
        <v>0</v>
      </c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20">
        <f t="shared" si="4"/>
        <v>0</v>
      </c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20">
        <f t="shared" si="4"/>
        <v>0</v>
      </c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20">
        <f t="shared" si="4"/>
        <v>0</v>
      </c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20">
        <f t="shared" si="4"/>
        <v>0</v>
      </c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20">
        <f t="shared" si="4"/>
        <v>0</v>
      </c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20">
        <f aca="true" t="shared" si="5" ref="I163:I194">+F163+G163+H163</f>
        <v>0</v>
      </c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20">
        <f t="shared" si="5"/>
        <v>0</v>
      </c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20">
        <f t="shared" si="5"/>
        <v>0</v>
      </c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20">
        <f t="shared" si="5"/>
        <v>0</v>
      </c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20">
        <f t="shared" si="5"/>
        <v>0</v>
      </c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20">
        <f t="shared" si="5"/>
        <v>0</v>
      </c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20">
        <f t="shared" si="5"/>
        <v>0</v>
      </c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20">
        <f t="shared" si="5"/>
        <v>0</v>
      </c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20">
        <f t="shared" si="5"/>
        <v>0</v>
      </c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20">
        <f t="shared" si="5"/>
        <v>0</v>
      </c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20">
        <f t="shared" si="5"/>
        <v>0</v>
      </c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20">
        <f t="shared" si="5"/>
        <v>0</v>
      </c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20">
        <f t="shared" si="5"/>
        <v>0</v>
      </c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20">
        <f t="shared" si="5"/>
        <v>0</v>
      </c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20">
        <f t="shared" si="5"/>
        <v>0</v>
      </c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20">
        <f t="shared" si="5"/>
        <v>0</v>
      </c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20">
        <f t="shared" si="5"/>
        <v>0</v>
      </c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20">
        <f t="shared" si="5"/>
        <v>0</v>
      </c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20">
        <f t="shared" si="5"/>
        <v>0</v>
      </c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20">
        <f t="shared" si="5"/>
        <v>0</v>
      </c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20">
        <f t="shared" si="5"/>
        <v>0</v>
      </c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20">
        <f t="shared" si="5"/>
        <v>0</v>
      </c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20">
        <f t="shared" si="5"/>
        <v>0</v>
      </c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20">
        <f t="shared" si="5"/>
        <v>0</v>
      </c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20">
        <f t="shared" si="5"/>
        <v>0</v>
      </c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</sheetData>
  <sheetProtection/>
  <autoFilter ref="A2:I187">
    <sortState ref="A3:I189">
      <sortCondition descending="1" sortBy="value" ref="I3:I189"/>
    </sortState>
  </autoFilter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115" zoomScaleNormal="115" zoomScalePageLayoutView="0" workbookViewId="0" topLeftCell="A1">
      <selection activeCell="A1" sqref="A1:K1"/>
    </sheetView>
  </sheetViews>
  <sheetFormatPr defaultColWidth="9.140625" defaultRowHeight="12.75"/>
  <cols>
    <col min="2" max="2" width="16.140625" style="0" bestFit="1" customWidth="1"/>
    <col min="4" max="4" width="10.421875" style="0" bestFit="1" customWidth="1"/>
    <col min="5" max="6" width="20.7109375" style="0" bestFit="1" customWidth="1"/>
    <col min="12" max="12" width="17.28125" style="0" bestFit="1" customWidth="1"/>
  </cols>
  <sheetData>
    <row r="1" spans="1:11" ht="15.7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5" ht="13.5" thickTop="1">
      <c r="A3" s="6">
        <v>1</v>
      </c>
      <c r="B3" s="6">
        <v>4</v>
      </c>
      <c r="C3" s="6" t="s">
        <v>283</v>
      </c>
      <c r="D3" s="6" t="s">
        <v>284</v>
      </c>
      <c r="E3" s="6" t="s">
        <v>143</v>
      </c>
      <c r="F3" s="7" t="s">
        <v>62</v>
      </c>
      <c r="G3" s="8">
        <v>0.00608105324074074</v>
      </c>
      <c r="H3" s="8">
        <f>+I3-G3</f>
        <v>0.020731319444444462</v>
      </c>
      <c r="I3" s="8">
        <v>0.0268123726851852</v>
      </c>
      <c r="J3" s="8">
        <f>+K3-I3</f>
        <v>0.002892395833333297</v>
      </c>
      <c r="K3" s="8">
        <v>0.0297047685185185</v>
      </c>
      <c r="L3" s="6">
        <f>30/20*11</f>
        <v>16.5</v>
      </c>
      <c r="O3" s="15"/>
    </row>
    <row r="4" spans="1:15" ht="12.75">
      <c r="A4" s="1">
        <v>2</v>
      </c>
      <c r="B4" s="1">
        <v>2</v>
      </c>
      <c r="C4" s="1" t="s">
        <v>278</v>
      </c>
      <c r="D4" s="1" t="s">
        <v>279</v>
      </c>
      <c r="E4" s="1" t="s">
        <v>285</v>
      </c>
      <c r="F4" s="2" t="s">
        <v>62</v>
      </c>
      <c r="G4" s="3">
        <v>0.00606821759259259</v>
      </c>
      <c r="H4" s="3">
        <f>+I4-G4</f>
        <v>0.02071961805555551</v>
      </c>
      <c r="I4" s="3">
        <v>0.0267878356481481</v>
      </c>
      <c r="J4" s="3">
        <f>+K4-I4</f>
        <v>0.0029743171296297</v>
      </c>
      <c r="K4" s="3">
        <v>0.0297621527777778</v>
      </c>
      <c r="L4" s="1">
        <f>25/20*11</f>
        <v>13.75</v>
      </c>
      <c r="O4" s="15"/>
    </row>
    <row r="5" spans="1:15" ht="12.75">
      <c r="A5" s="1">
        <v>3</v>
      </c>
      <c r="B5" s="1">
        <v>5</v>
      </c>
      <c r="C5" s="1" t="s">
        <v>281</v>
      </c>
      <c r="D5" s="1" t="s">
        <v>282</v>
      </c>
      <c r="E5" s="1" t="s">
        <v>234</v>
      </c>
      <c r="F5" s="2" t="s">
        <v>62</v>
      </c>
      <c r="G5" s="3">
        <v>0.006644375</v>
      </c>
      <c r="H5" s="3">
        <f>+I5-G5</f>
        <v>0.02142125</v>
      </c>
      <c r="I5" s="3">
        <v>0.028065625</v>
      </c>
      <c r="J5" s="3">
        <f>+K5-I5</f>
        <v>0.0026277083333333014</v>
      </c>
      <c r="K5" s="3">
        <v>0.0306933333333333</v>
      </c>
      <c r="L5" s="1">
        <f>21/20*11</f>
        <v>11.55</v>
      </c>
      <c r="O5" s="15"/>
    </row>
    <row r="6" spans="1:15" ht="12.75">
      <c r="A6" s="1">
        <v>4</v>
      </c>
      <c r="B6" s="1">
        <v>3</v>
      </c>
      <c r="C6" s="1" t="s">
        <v>280</v>
      </c>
      <c r="D6" s="1" t="s">
        <v>279</v>
      </c>
      <c r="E6" s="1" t="s">
        <v>285</v>
      </c>
      <c r="F6" s="2" t="s">
        <v>62</v>
      </c>
      <c r="G6" s="3">
        <v>0.00715540509259259</v>
      </c>
      <c r="H6" s="3">
        <f>+I6-G6</f>
        <v>0.02161440972222221</v>
      </c>
      <c r="I6" s="3">
        <v>0.0287698148148148</v>
      </c>
      <c r="J6" s="3">
        <f>+K6-I6</f>
        <v>0.003250462962963</v>
      </c>
      <c r="K6" s="3">
        <v>0.0320202777777778</v>
      </c>
      <c r="L6" s="1">
        <f>18/20*11</f>
        <v>9.9</v>
      </c>
      <c r="O6" s="15"/>
    </row>
    <row r="7" spans="1:15" ht="15">
      <c r="A7" s="1">
        <v>5</v>
      </c>
      <c r="B7" s="1">
        <v>1</v>
      </c>
      <c r="C7" s="25" t="s">
        <v>276</v>
      </c>
      <c r="D7" s="25" t="s">
        <v>277</v>
      </c>
      <c r="E7" s="25" t="s">
        <v>264</v>
      </c>
      <c r="F7" s="2" t="s">
        <v>62</v>
      </c>
      <c r="G7" s="3">
        <v>0.0086740625</v>
      </c>
      <c r="H7" s="3">
        <f>+I7-G7</f>
        <v>0.0218108564814815</v>
      </c>
      <c r="I7" s="3">
        <v>0.0304849189814815</v>
      </c>
      <c r="J7" s="3">
        <f>+K7-I7</f>
        <v>0.0046354166666666</v>
      </c>
      <c r="K7" s="3">
        <v>0.0351203356481481</v>
      </c>
      <c r="L7" s="1">
        <f>16/20*11</f>
        <v>8.8</v>
      </c>
      <c r="O7" s="15"/>
    </row>
    <row r="8" spans="1:15" ht="12.75">
      <c r="A8" s="1"/>
      <c r="B8" s="1"/>
      <c r="C8" s="1"/>
      <c r="D8" s="1"/>
      <c r="E8" s="1"/>
      <c r="F8" s="1"/>
      <c r="G8" s="3"/>
      <c r="H8" s="3"/>
      <c r="I8" s="3"/>
      <c r="J8" s="3"/>
      <c r="K8" s="3"/>
      <c r="L8" s="1"/>
      <c r="O8" s="15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s="15"/>
    </row>
    <row r="10" spans="1:15" ht="12.75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1"/>
      <c r="O10" s="15"/>
    </row>
    <row r="11" spans="1:15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/>
      <c r="L11" s="1"/>
      <c r="O11" s="15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15"/>
    </row>
    <row r="13" spans="1:15" ht="12.75">
      <c r="A13" s="1"/>
      <c r="B13" s="1"/>
      <c r="C13" s="1"/>
      <c r="D13" s="1"/>
      <c r="E13" s="1"/>
      <c r="F13" s="1"/>
      <c r="G13" s="3"/>
      <c r="H13" s="3"/>
      <c r="I13" s="3"/>
      <c r="J13" s="3"/>
      <c r="K13" s="3"/>
      <c r="L13" s="1"/>
      <c r="O13" s="15"/>
    </row>
    <row r="14" spans="1:15" ht="12.75">
      <c r="A14" s="1"/>
      <c r="B14" s="1"/>
      <c r="C14" s="1"/>
      <c r="D14" s="1"/>
      <c r="E14" s="1"/>
      <c r="F14" s="1"/>
      <c r="G14" s="3"/>
      <c r="H14" s="3"/>
      <c r="I14" s="3"/>
      <c r="J14" s="3"/>
      <c r="K14" s="3"/>
      <c r="L14" s="1"/>
      <c r="O14" s="15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5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O16" s="15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5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5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5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5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5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5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autoFilter ref="A2:L2">
    <sortState ref="A3:L33">
      <sortCondition sortBy="value" ref="K3:K33"/>
    </sortState>
  </autoFilter>
  <mergeCells count="1">
    <mergeCell ref="A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7109375" style="0" bestFit="1" customWidth="1"/>
    <col min="2" max="2" width="16.140625" style="0" bestFit="1" customWidth="1"/>
    <col min="4" max="4" width="11.28125" style="0" bestFit="1" customWidth="1"/>
    <col min="5" max="5" width="27.140625" style="0" bestFit="1" customWidth="1"/>
    <col min="6" max="6" width="20.7109375" style="0" bestFit="1" customWidth="1"/>
    <col min="9" max="9" width="9.8515625" style="0" bestFit="1" customWidth="1"/>
    <col min="11" max="11" width="9.7109375" style="0" bestFit="1" customWidth="1"/>
    <col min="12" max="12" width="17.28125" style="0" bestFit="1" customWidth="1"/>
  </cols>
  <sheetData>
    <row r="1" spans="1:11" ht="15.75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5" ht="15.75" thickTop="1">
      <c r="A3" s="6">
        <v>1</v>
      </c>
      <c r="B3" s="6">
        <v>90</v>
      </c>
      <c r="C3" s="24" t="s">
        <v>297</v>
      </c>
      <c r="D3" s="24" t="s">
        <v>298</v>
      </c>
      <c r="E3" s="24" t="s">
        <v>302</v>
      </c>
      <c r="F3" s="7" t="s">
        <v>79</v>
      </c>
      <c r="G3" s="8">
        <v>0.00942086805555556</v>
      </c>
      <c r="H3" s="8">
        <f>+I3-G3</f>
        <v>0.01771671296296294</v>
      </c>
      <c r="I3" s="8">
        <v>0.0271375810185185</v>
      </c>
      <c r="J3" s="8">
        <f>+K3-I3</f>
        <v>0.0030109375000000015</v>
      </c>
      <c r="K3" s="8">
        <v>0.0301485185185185</v>
      </c>
      <c r="L3" s="6">
        <f>30/20*11</f>
        <v>16.5</v>
      </c>
      <c r="O3" s="15"/>
    </row>
    <row r="4" spans="1:15" ht="15">
      <c r="A4" s="1">
        <v>2</v>
      </c>
      <c r="B4" s="1">
        <v>82</v>
      </c>
      <c r="C4" s="25" t="s">
        <v>286</v>
      </c>
      <c r="D4" s="25" t="s">
        <v>287</v>
      </c>
      <c r="E4" s="25" t="s">
        <v>299</v>
      </c>
      <c r="F4" s="2" t="s">
        <v>79</v>
      </c>
      <c r="G4" s="3">
        <v>0.0089947337962963</v>
      </c>
      <c r="H4" s="3">
        <f>+I4-G4</f>
        <v>0.018446886574074103</v>
      </c>
      <c r="I4" s="3">
        <v>0.0274416203703704</v>
      </c>
      <c r="J4" s="3">
        <f>+K4-I4</f>
        <v>0.0029540856481481</v>
      </c>
      <c r="K4" s="3">
        <v>0.0303957060185185</v>
      </c>
      <c r="L4" s="1">
        <f>25/20*11</f>
        <v>13.75</v>
      </c>
      <c r="O4" s="15"/>
    </row>
    <row r="5" spans="1:15" ht="15">
      <c r="A5" s="1" t="s">
        <v>78</v>
      </c>
      <c r="B5" s="1">
        <v>85</v>
      </c>
      <c r="C5" s="25" t="s">
        <v>59</v>
      </c>
      <c r="D5" s="25" t="s">
        <v>66</v>
      </c>
      <c r="E5" s="25" t="s">
        <v>32</v>
      </c>
      <c r="F5" s="2" t="s">
        <v>79</v>
      </c>
      <c r="G5" s="3">
        <v>0.0089622337962963</v>
      </c>
      <c r="H5" s="3">
        <f aca="true" t="shared" si="0" ref="H5:H12">+I5-G5</f>
        <v>0.0193833564814815</v>
      </c>
      <c r="I5" s="3">
        <v>0.0283455902777778</v>
      </c>
      <c r="J5" s="3">
        <f aca="true" t="shared" si="1" ref="J5:J12">+K5-I5</f>
        <v>0.0029551041666666007</v>
      </c>
      <c r="K5" s="3">
        <v>0.0313006944444444</v>
      </c>
      <c r="L5" s="1" t="s">
        <v>78</v>
      </c>
      <c r="O5" s="15"/>
    </row>
    <row r="6" spans="1:15" ht="15">
      <c r="A6" s="1">
        <v>3</v>
      </c>
      <c r="B6" s="1">
        <v>81</v>
      </c>
      <c r="C6" s="25" t="s">
        <v>63</v>
      </c>
      <c r="D6" s="25" t="s">
        <v>60</v>
      </c>
      <c r="E6" s="25" t="s">
        <v>61</v>
      </c>
      <c r="F6" s="2" t="s">
        <v>79</v>
      </c>
      <c r="G6" s="3">
        <v>0.00885103009259259</v>
      </c>
      <c r="H6" s="3">
        <f t="shared" si="0"/>
        <v>0.01989299768518521</v>
      </c>
      <c r="I6" s="3">
        <v>0.0287440277777778</v>
      </c>
      <c r="J6" s="3">
        <f t="shared" si="1"/>
        <v>0.0028151851851851983</v>
      </c>
      <c r="K6" s="3">
        <v>0.031559212962963</v>
      </c>
      <c r="L6" s="1">
        <f>21/20*11</f>
        <v>11.55</v>
      </c>
      <c r="O6" s="15"/>
    </row>
    <row r="7" spans="1:15" ht="15">
      <c r="A7" s="1">
        <v>4</v>
      </c>
      <c r="B7" s="1">
        <v>84</v>
      </c>
      <c r="C7" s="25" t="s">
        <v>289</v>
      </c>
      <c r="D7" s="25" t="s">
        <v>290</v>
      </c>
      <c r="E7" s="25" t="s">
        <v>300</v>
      </c>
      <c r="F7" s="2" t="s">
        <v>79</v>
      </c>
      <c r="G7" s="3">
        <v>0.00966155092592593</v>
      </c>
      <c r="H7" s="3">
        <f t="shared" si="0"/>
        <v>0.019380752314814773</v>
      </c>
      <c r="I7" s="3">
        <v>0.0290423032407407</v>
      </c>
      <c r="J7" s="3">
        <f t="shared" si="1"/>
        <v>0.003076354166666701</v>
      </c>
      <c r="K7" s="3">
        <v>0.0321186574074074</v>
      </c>
      <c r="L7" s="1">
        <f>18/20*11</f>
        <v>9.9</v>
      </c>
      <c r="O7" s="15"/>
    </row>
    <row r="8" spans="1:15" ht="15">
      <c r="A8" s="1">
        <v>5</v>
      </c>
      <c r="B8" s="1">
        <v>86</v>
      </c>
      <c r="C8" s="25" t="s">
        <v>291</v>
      </c>
      <c r="D8" s="25" t="s">
        <v>292</v>
      </c>
      <c r="E8" s="25" t="s">
        <v>95</v>
      </c>
      <c r="F8" s="2" t="s">
        <v>79</v>
      </c>
      <c r="G8" s="3">
        <v>0.00982818287037037</v>
      </c>
      <c r="H8" s="3">
        <f t="shared" si="0"/>
        <v>0.019664780092592628</v>
      </c>
      <c r="I8" s="3">
        <v>0.029492962962963</v>
      </c>
      <c r="J8" s="3">
        <f t="shared" si="1"/>
        <v>0.003517256944444401</v>
      </c>
      <c r="K8" s="3">
        <v>0.0330102199074074</v>
      </c>
      <c r="L8" s="1">
        <f>16/20*11</f>
        <v>8.8</v>
      </c>
      <c r="O8" s="15"/>
    </row>
    <row r="9" spans="1:15" ht="15">
      <c r="A9" s="1">
        <v>6</v>
      </c>
      <c r="B9" s="1">
        <v>87</v>
      </c>
      <c r="C9" s="25" t="s">
        <v>68</v>
      </c>
      <c r="D9" s="25" t="s">
        <v>69</v>
      </c>
      <c r="E9" s="1"/>
      <c r="F9" s="2" t="s">
        <v>79</v>
      </c>
      <c r="G9" s="3">
        <v>0.00995243055555556</v>
      </c>
      <c r="H9" s="3">
        <f t="shared" si="0"/>
        <v>0.020038900462962937</v>
      </c>
      <c r="I9" s="3">
        <v>0.0299913310185185</v>
      </c>
      <c r="J9" s="3">
        <f t="shared" si="1"/>
        <v>0.0035923495370371004</v>
      </c>
      <c r="K9" s="3">
        <v>0.0335836805555556</v>
      </c>
      <c r="L9" s="1">
        <f>15/20*11</f>
        <v>8.25</v>
      </c>
      <c r="O9" s="15"/>
    </row>
    <row r="10" spans="1:15" ht="15">
      <c r="A10" s="1">
        <v>7</v>
      </c>
      <c r="B10" s="1">
        <v>88</v>
      </c>
      <c r="C10" s="25" t="s">
        <v>293</v>
      </c>
      <c r="D10" s="25" t="s">
        <v>294</v>
      </c>
      <c r="E10" s="25" t="s">
        <v>71</v>
      </c>
      <c r="F10" s="2" t="s">
        <v>79</v>
      </c>
      <c r="G10" s="3">
        <v>0.0102576967592593</v>
      </c>
      <c r="H10" s="3">
        <f t="shared" si="0"/>
        <v>0.020170543981481444</v>
      </c>
      <c r="I10" s="3">
        <v>0.030428240740740742</v>
      </c>
      <c r="J10" s="3">
        <f t="shared" si="1"/>
        <v>0.0032041782407407557</v>
      </c>
      <c r="K10" s="3">
        <v>0.0336324189814815</v>
      </c>
      <c r="L10" s="1">
        <f>14/20*11</f>
        <v>7.699999999999999</v>
      </c>
      <c r="O10" s="15"/>
    </row>
    <row r="11" spans="1:15" ht="15">
      <c r="A11" s="1">
        <v>8</v>
      </c>
      <c r="B11" s="1">
        <v>89</v>
      </c>
      <c r="C11" s="25" t="s">
        <v>295</v>
      </c>
      <c r="D11" s="25" t="s">
        <v>296</v>
      </c>
      <c r="E11" s="25" t="s">
        <v>301</v>
      </c>
      <c r="F11" s="2" t="s">
        <v>79</v>
      </c>
      <c r="G11" s="3">
        <v>0.00976284722222222</v>
      </c>
      <c r="H11" s="3">
        <f t="shared" si="0"/>
        <v>0.020840162037037077</v>
      </c>
      <c r="I11" s="3">
        <v>0.0306030092592593</v>
      </c>
      <c r="J11" s="3">
        <f t="shared" si="1"/>
        <v>0.003569594907407398</v>
      </c>
      <c r="K11" s="3">
        <v>0.0341726041666667</v>
      </c>
      <c r="L11" s="1">
        <f>13/20*11</f>
        <v>7.15</v>
      </c>
      <c r="O11" s="15"/>
    </row>
    <row r="12" spans="1:15" ht="15">
      <c r="A12" s="1">
        <v>9</v>
      </c>
      <c r="B12" s="1">
        <v>83</v>
      </c>
      <c r="C12" s="25" t="s">
        <v>286</v>
      </c>
      <c r="D12" s="25" t="s">
        <v>288</v>
      </c>
      <c r="E12" s="1"/>
      <c r="F12" s="2" t="s">
        <v>79</v>
      </c>
      <c r="G12" s="3">
        <v>0.0118204513888889</v>
      </c>
      <c r="H12" s="3">
        <f t="shared" si="0"/>
        <v>0.023287118055555504</v>
      </c>
      <c r="I12" s="3">
        <v>0.0351075694444444</v>
      </c>
      <c r="J12" s="3">
        <f t="shared" si="1"/>
        <v>0.0040225925925925984</v>
      </c>
      <c r="K12" s="3">
        <v>0.039130162037037</v>
      </c>
      <c r="L12" s="1">
        <f>12/20*11</f>
        <v>6.6</v>
      </c>
      <c r="O12" s="15"/>
    </row>
    <row r="13" spans="1:15" ht="12.75">
      <c r="A13" s="1">
        <v>10</v>
      </c>
      <c r="B13" s="1"/>
      <c r="C13" s="1"/>
      <c r="D13" s="1"/>
      <c r="E13" s="1"/>
      <c r="F13" s="1"/>
      <c r="G13" s="3"/>
      <c r="H13" s="3"/>
      <c r="I13" s="3"/>
      <c r="J13" s="3"/>
      <c r="K13" s="3"/>
      <c r="L13" s="1"/>
      <c r="O13" s="15"/>
    </row>
    <row r="14" spans="1:15" ht="12.75">
      <c r="A14" s="1">
        <v>11</v>
      </c>
      <c r="B14" s="1"/>
      <c r="C14" s="1"/>
      <c r="D14" s="1"/>
      <c r="E14" s="1"/>
      <c r="F14" s="1"/>
      <c r="G14" s="3"/>
      <c r="H14" s="3"/>
      <c r="I14" s="3"/>
      <c r="J14" s="3"/>
      <c r="K14" s="3"/>
      <c r="L14" s="1"/>
      <c r="O14" s="15"/>
    </row>
    <row r="15" spans="1:15" ht="12.7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5"/>
    </row>
    <row r="16" spans="1:15" ht="12.75">
      <c r="A16" s="1">
        <v>13</v>
      </c>
      <c r="B16" s="1"/>
      <c r="C16" s="1"/>
      <c r="D16" s="1"/>
      <c r="E16" s="1"/>
      <c r="F16" s="1"/>
      <c r="G16" s="3"/>
      <c r="H16" s="3"/>
      <c r="I16" s="3"/>
      <c r="J16" s="3"/>
      <c r="K16" s="3"/>
      <c r="L16" s="1"/>
      <c r="O16" s="15"/>
    </row>
    <row r="17" spans="1:15" ht="12.75">
      <c r="A17" s="1">
        <v>14</v>
      </c>
      <c r="B17" s="1"/>
      <c r="C17" s="1"/>
      <c r="D17" s="1"/>
      <c r="E17" s="1"/>
      <c r="F17" s="1"/>
      <c r="G17" s="3"/>
      <c r="H17" s="3"/>
      <c r="I17" s="3"/>
      <c r="J17" s="3"/>
      <c r="K17" s="3"/>
      <c r="L17" s="1"/>
      <c r="O17" s="15"/>
    </row>
    <row r="18" spans="1:15" ht="12.7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5"/>
    </row>
    <row r="19" spans="1:15" ht="12.75">
      <c r="A19" s="1">
        <v>16</v>
      </c>
      <c r="B19" s="1"/>
      <c r="C19" s="1"/>
      <c r="D19" s="1"/>
      <c r="E19" s="1"/>
      <c r="F19" s="1"/>
      <c r="G19" s="3"/>
      <c r="H19" s="3"/>
      <c r="I19" s="3"/>
      <c r="J19" s="3"/>
      <c r="K19" s="3"/>
      <c r="L19" s="1"/>
      <c r="O19" s="15"/>
    </row>
    <row r="20" spans="1:15" ht="12.75">
      <c r="A20" s="1">
        <v>17</v>
      </c>
      <c r="B20" s="1"/>
      <c r="C20" s="1"/>
      <c r="D20" s="1"/>
      <c r="E20" s="1"/>
      <c r="F20" s="1"/>
      <c r="G20" s="3"/>
      <c r="H20" s="3"/>
      <c r="I20" s="3"/>
      <c r="J20" s="3"/>
      <c r="K20" s="3"/>
      <c r="L20" s="1"/>
      <c r="O20" s="15"/>
    </row>
    <row r="21" spans="1:15" ht="12.7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5"/>
    </row>
    <row r="22" spans="1:15" ht="12.75">
      <c r="A22" s="1">
        <v>19</v>
      </c>
      <c r="B22" s="1"/>
      <c r="C22" s="1"/>
      <c r="D22" s="1"/>
      <c r="E22" s="1"/>
      <c r="F22" s="1"/>
      <c r="G22" s="3"/>
      <c r="H22" s="3"/>
      <c r="I22" s="3"/>
      <c r="J22" s="3"/>
      <c r="K22" s="3"/>
      <c r="L22" s="1"/>
      <c r="O22" s="15"/>
    </row>
    <row r="23" spans="1:12" ht="12.75">
      <c r="A23" s="1">
        <v>20</v>
      </c>
      <c r="B23" s="1"/>
      <c r="C23" s="1"/>
      <c r="D23" s="1"/>
      <c r="E23" s="1"/>
      <c r="F23" s="1"/>
      <c r="G23" s="3"/>
      <c r="H23" s="3"/>
      <c r="I23" s="3"/>
      <c r="J23" s="3"/>
      <c r="K23" s="3"/>
      <c r="L23" s="1"/>
    </row>
    <row r="24" spans="1:12" ht="12.7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>
        <v>22</v>
      </c>
      <c r="B25" s="1"/>
      <c r="C25" s="1"/>
      <c r="D25" s="1"/>
      <c r="E25" s="1"/>
      <c r="F25" s="1"/>
      <c r="G25" s="3"/>
      <c r="H25" s="3"/>
      <c r="I25" s="3"/>
      <c r="J25" s="3"/>
      <c r="K25" s="3"/>
      <c r="L25" s="1"/>
    </row>
    <row r="26" spans="1:12" ht="12.75">
      <c r="A26" s="1">
        <v>23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1"/>
    </row>
    <row r="27" spans="1:12" ht="12.7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>
        <v>25</v>
      </c>
      <c r="B28" s="1"/>
      <c r="C28" s="1"/>
      <c r="D28" s="1"/>
      <c r="E28" s="1"/>
      <c r="F28" s="1"/>
      <c r="G28" s="3"/>
      <c r="H28" s="3"/>
      <c r="I28" s="3"/>
      <c r="J28" s="3"/>
      <c r="K28" s="3"/>
      <c r="L28" s="1"/>
    </row>
    <row r="29" spans="1:12" ht="12.75">
      <c r="A29" s="1">
        <v>26</v>
      </c>
      <c r="B29" s="1"/>
      <c r="C29" s="1"/>
      <c r="D29" s="1"/>
      <c r="E29" s="1"/>
      <c r="F29" s="1"/>
      <c r="G29" s="3"/>
      <c r="H29" s="3"/>
      <c r="I29" s="3"/>
      <c r="J29" s="3"/>
      <c r="K29" s="3"/>
      <c r="L29" s="1"/>
    </row>
    <row r="30" spans="1:12" ht="12.7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autoFilter ref="A2:L2">
    <sortState ref="A3:L33">
      <sortCondition sortBy="value" ref="K3:K33"/>
    </sortState>
  </autoFilter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16.140625" style="0" bestFit="1" customWidth="1"/>
    <col min="4" max="4" width="11.421875" style="0" bestFit="1" customWidth="1"/>
    <col min="5" max="5" width="31.140625" style="0" bestFit="1" customWidth="1"/>
    <col min="6" max="6" width="18.8515625" style="0" customWidth="1"/>
    <col min="9" max="9" width="9.8515625" style="0" bestFit="1" customWidth="1"/>
    <col min="11" max="11" width="9.7109375" style="0" bestFit="1" customWidth="1"/>
    <col min="12" max="12" width="17.28125" style="0" bestFit="1" customWidth="1"/>
  </cols>
  <sheetData>
    <row r="1" spans="1:11" ht="15.75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3.5" thickBot="1">
      <c r="A2" s="5" t="s">
        <v>8</v>
      </c>
      <c r="B2" s="5" t="s">
        <v>321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14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73</v>
      </c>
    </row>
    <row r="3" spans="1:14" ht="15.75" thickTop="1">
      <c r="A3" s="6">
        <v>1</v>
      </c>
      <c r="B3" s="6">
        <v>219</v>
      </c>
      <c r="C3" s="31" t="s">
        <v>59</v>
      </c>
      <c r="D3" s="31" t="s">
        <v>322</v>
      </c>
      <c r="E3" s="31" t="s">
        <v>323</v>
      </c>
      <c r="F3" s="6" t="s">
        <v>72</v>
      </c>
      <c r="G3" s="8">
        <v>0.00944444444444444</v>
      </c>
      <c r="H3" s="8">
        <f>+I3-G3</f>
        <v>0.02050113425925926</v>
      </c>
      <c r="I3" s="8">
        <v>0.0299455787037037</v>
      </c>
      <c r="J3" s="8">
        <f>+K3-I3</f>
        <v>0.0029422800925925988</v>
      </c>
      <c r="K3" s="8">
        <v>0.0328878587962963</v>
      </c>
      <c r="L3" s="6">
        <f>30/20*12</f>
        <v>18</v>
      </c>
      <c r="N3" s="15"/>
    </row>
    <row r="4" spans="1:14" ht="15">
      <c r="A4" s="1">
        <v>2</v>
      </c>
      <c r="B4" s="1">
        <v>208</v>
      </c>
      <c r="C4" s="32" t="s">
        <v>306</v>
      </c>
      <c r="D4" s="32" t="s">
        <v>307</v>
      </c>
      <c r="E4" s="1"/>
      <c r="F4" s="1" t="s">
        <v>72</v>
      </c>
      <c r="G4" s="3">
        <v>0.00953959490740741</v>
      </c>
      <c r="H4" s="3">
        <f>+I4-G4</f>
        <v>0.020608923611111093</v>
      </c>
      <c r="I4" s="3">
        <v>0.0301485185185185</v>
      </c>
      <c r="J4" s="3">
        <f>+K4-I4</f>
        <v>0.0028685532407408017</v>
      </c>
      <c r="K4" s="3">
        <v>0.0330170717592593</v>
      </c>
      <c r="L4" s="1">
        <f>25/20*12</f>
        <v>15</v>
      </c>
      <c r="N4" s="15"/>
    </row>
    <row r="5" spans="1:14" ht="15">
      <c r="A5" s="1">
        <v>3</v>
      </c>
      <c r="B5" s="1">
        <v>213</v>
      </c>
      <c r="C5" s="32" t="s">
        <v>313</v>
      </c>
      <c r="D5" s="32" t="s">
        <v>314</v>
      </c>
      <c r="E5" s="32" t="s">
        <v>319</v>
      </c>
      <c r="F5" s="1" t="s">
        <v>72</v>
      </c>
      <c r="G5" s="3">
        <v>0.00989513888888889</v>
      </c>
      <c r="H5" s="3">
        <f aca="true" t="shared" si="0" ref="H5:H14">+I5-G5</f>
        <v>0.02067245370370371</v>
      </c>
      <c r="I5" s="3">
        <v>0.0305675925925926</v>
      </c>
      <c r="J5" s="3">
        <f aca="true" t="shared" si="1" ref="J5:J14">+K5-I5</f>
        <v>0.003374305555555502</v>
      </c>
      <c r="K5" s="3">
        <v>0.0339418981481481</v>
      </c>
      <c r="L5" s="1">
        <f>21/20*12</f>
        <v>12.600000000000001</v>
      </c>
      <c r="N5" s="15"/>
    </row>
    <row r="6" spans="1:14" ht="15">
      <c r="A6" s="1">
        <v>4</v>
      </c>
      <c r="B6" s="1">
        <v>211</v>
      </c>
      <c r="C6" s="32" t="s">
        <v>70</v>
      </c>
      <c r="D6" s="32" t="s">
        <v>67</v>
      </c>
      <c r="E6" s="32" t="s">
        <v>21</v>
      </c>
      <c r="F6" s="1" t="s">
        <v>72</v>
      </c>
      <c r="G6" s="3">
        <v>0.0103904282407407</v>
      </c>
      <c r="H6" s="3">
        <f t="shared" si="0"/>
        <v>0.0205826041666667</v>
      </c>
      <c r="I6" s="3">
        <v>0.0309730324074074</v>
      </c>
      <c r="J6" s="3">
        <f t="shared" si="1"/>
        <v>0.003330462962962997</v>
      </c>
      <c r="K6" s="3">
        <v>0.0343034953703704</v>
      </c>
      <c r="L6" s="1">
        <f>18/20*12</f>
        <v>10.8</v>
      </c>
      <c r="N6" s="15"/>
    </row>
    <row r="7" spans="1:14" ht="15">
      <c r="A7" s="1">
        <v>5</v>
      </c>
      <c r="B7" s="1">
        <v>209</v>
      </c>
      <c r="C7" s="32" t="s">
        <v>289</v>
      </c>
      <c r="D7" s="32" t="s">
        <v>308</v>
      </c>
      <c r="E7" s="1"/>
      <c r="F7" s="1" t="s">
        <v>72</v>
      </c>
      <c r="G7" s="3">
        <v>0.0102455787037037</v>
      </c>
      <c r="H7" s="3">
        <f t="shared" si="0"/>
        <v>0.021707094907407402</v>
      </c>
      <c r="I7" s="3">
        <v>0.0319526736111111</v>
      </c>
      <c r="J7" s="3">
        <f t="shared" si="1"/>
        <v>0.003309953703703697</v>
      </c>
      <c r="K7" s="3">
        <v>0.0352626273148148</v>
      </c>
      <c r="L7" s="1">
        <f>16/20*12</f>
        <v>9.600000000000001</v>
      </c>
      <c r="N7" s="15"/>
    </row>
    <row r="8" spans="1:14" ht="15">
      <c r="A8" s="1">
        <v>6</v>
      </c>
      <c r="B8" s="1">
        <v>214</v>
      </c>
      <c r="C8" s="32" t="s">
        <v>286</v>
      </c>
      <c r="D8" s="32" t="s">
        <v>315</v>
      </c>
      <c r="E8" s="32" t="s">
        <v>272</v>
      </c>
      <c r="F8" s="1" t="s">
        <v>72</v>
      </c>
      <c r="G8" s="3">
        <v>0.0107117708333333</v>
      </c>
      <c r="H8" s="3">
        <f t="shared" si="0"/>
        <v>0.021219421296296302</v>
      </c>
      <c r="I8" s="3">
        <v>0.0319311921296296</v>
      </c>
      <c r="J8" s="3">
        <f t="shared" si="1"/>
        <v>0.0035732060185184947</v>
      </c>
      <c r="K8" s="3">
        <v>0.0355043981481481</v>
      </c>
      <c r="L8" s="1">
        <f>15/20*12</f>
        <v>9</v>
      </c>
      <c r="N8" s="15"/>
    </row>
    <row r="9" spans="1:14" ht="15">
      <c r="A9" s="1">
        <v>7</v>
      </c>
      <c r="B9" s="1">
        <v>217</v>
      </c>
      <c r="C9" s="25" t="s">
        <v>311</v>
      </c>
      <c r="D9" s="25" t="s">
        <v>312</v>
      </c>
      <c r="E9" s="25" t="s">
        <v>318</v>
      </c>
      <c r="F9" s="1" t="s">
        <v>72</v>
      </c>
      <c r="G9" s="3">
        <v>0.0106280092592593</v>
      </c>
      <c r="H9" s="3">
        <f t="shared" si="0"/>
        <v>0.021244687499999998</v>
      </c>
      <c r="I9" s="3">
        <v>0.0318726967592593</v>
      </c>
      <c r="J9" s="3">
        <f t="shared" si="1"/>
        <v>0.0037048263888887975</v>
      </c>
      <c r="K9" s="3">
        <v>0.0355775231481481</v>
      </c>
      <c r="L9" s="1">
        <f>14/20*12</f>
        <v>8.399999999999999</v>
      </c>
      <c r="N9" s="15"/>
    </row>
    <row r="10" spans="1:14" ht="15">
      <c r="A10" s="1">
        <v>8</v>
      </c>
      <c r="B10" s="1">
        <v>212</v>
      </c>
      <c r="C10" s="32" t="s">
        <v>64</v>
      </c>
      <c r="D10" s="32" t="s">
        <v>310</v>
      </c>
      <c r="E10" s="32" t="s">
        <v>223</v>
      </c>
      <c r="F10" s="1" t="s">
        <v>72</v>
      </c>
      <c r="G10" s="3">
        <v>0.0116972569444444</v>
      </c>
      <c r="H10" s="3">
        <f t="shared" si="0"/>
        <v>0.020841759259259296</v>
      </c>
      <c r="I10" s="3">
        <v>0.0325390162037037</v>
      </c>
      <c r="J10" s="3">
        <f t="shared" si="1"/>
        <v>0.0034330787037037055</v>
      </c>
      <c r="K10" s="3">
        <v>0.0359720949074074</v>
      </c>
      <c r="L10" s="1">
        <f>13/20*12</f>
        <v>7.800000000000001</v>
      </c>
      <c r="N10" s="15"/>
    </row>
    <row r="11" spans="1:14" ht="15">
      <c r="A11" s="1">
        <v>9</v>
      </c>
      <c r="B11" s="1">
        <v>204</v>
      </c>
      <c r="C11" s="32" t="s">
        <v>59</v>
      </c>
      <c r="D11" s="32" t="s">
        <v>303</v>
      </c>
      <c r="E11" s="1"/>
      <c r="F11" s="1" t="s">
        <v>72</v>
      </c>
      <c r="G11" s="3">
        <v>0.0110716203703704</v>
      </c>
      <c r="H11" s="3">
        <f t="shared" si="0"/>
        <v>0.0216451388888889</v>
      </c>
      <c r="I11" s="3">
        <v>0.0327167592592593</v>
      </c>
      <c r="J11" s="3">
        <f t="shared" si="1"/>
        <v>0.0034054861111110987</v>
      </c>
      <c r="K11" s="3">
        <v>0.0361222453703704</v>
      </c>
      <c r="L11" s="1">
        <f>12/20*12</f>
        <v>7.199999999999999</v>
      </c>
      <c r="N11" s="15"/>
    </row>
    <row r="12" spans="1:14" ht="15">
      <c r="A12" s="1">
        <v>10</v>
      </c>
      <c r="B12" s="1">
        <v>203</v>
      </c>
      <c r="C12" s="32" t="s">
        <v>64</v>
      </c>
      <c r="D12" s="32" t="s">
        <v>65</v>
      </c>
      <c r="E12" s="32" t="s">
        <v>316</v>
      </c>
      <c r="F12" s="1" t="s">
        <v>72</v>
      </c>
      <c r="G12" s="3">
        <v>0.0111944212962963</v>
      </c>
      <c r="H12" s="3">
        <f t="shared" si="0"/>
        <v>0.022640358796296303</v>
      </c>
      <c r="I12" s="3">
        <v>0.0338347800925926</v>
      </c>
      <c r="J12" s="3">
        <f t="shared" si="1"/>
        <v>0.0037548726851851996</v>
      </c>
      <c r="K12" s="3">
        <v>0.0375896527777778</v>
      </c>
      <c r="L12" s="1">
        <f>9/20*12</f>
        <v>5.4</v>
      </c>
      <c r="N12" s="15"/>
    </row>
    <row r="13" spans="1:14" ht="15">
      <c r="A13" s="1">
        <v>11</v>
      </c>
      <c r="B13" s="1">
        <v>205</v>
      </c>
      <c r="C13" s="32" t="s">
        <v>304</v>
      </c>
      <c r="D13" s="32" t="s">
        <v>305</v>
      </c>
      <c r="E13" s="32" t="s">
        <v>48</v>
      </c>
      <c r="F13" s="1" t="s">
        <v>72</v>
      </c>
      <c r="G13" s="3">
        <v>0.0121640046296296</v>
      </c>
      <c r="H13" s="3">
        <f t="shared" si="0"/>
        <v>0.023548738425926002</v>
      </c>
      <c r="I13" s="3">
        <v>0.0357127430555556</v>
      </c>
      <c r="J13" s="3">
        <f t="shared" si="1"/>
        <v>0.004246018518518503</v>
      </c>
      <c r="K13" s="3">
        <v>0.0399587615740741</v>
      </c>
      <c r="L13" s="1">
        <f>8/20*12</f>
        <v>4.800000000000001</v>
      </c>
      <c r="N13" s="15"/>
    </row>
    <row r="14" spans="1:14" ht="15">
      <c r="A14" s="1">
        <v>12</v>
      </c>
      <c r="B14" s="1">
        <v>210</v>
      </c>
      <c r="C14" s="32" t="s">
        <v>59</v>
      </c>
      <c r="D14" s="32" t="s">
        <v>309</v>
      </c>
      <c r="E14" s="32" t="s">
        <v>317</v>
      </c>
      <c r="F14" s="1" t="s">
        <v>72</v>
      </c>
      <c r="G14" s="3">
        <v>0.0122437268518519</v>
      </c>
      <c r="H14" s="3">
        <f t="shared" si="0"/>
        <v>0.0247118055555555</v>
      </c>
      <c r="I14" s="3">
        <v>0.0369555324074074</v>
      </c>
      <c r="J14" s="3">
        <f t="shared" si="1"/>
        <v>0.0041686805555556025</v>
      </c>
      <c r="K14" s="3">
        <v>0.041124212962963</v>
      </c>
      <c r="L14" s="1">
        <f>7/20*12</f>
        <v>4.199999999999999</v>
      </c>
      <c r="N14" s="15"/>
    </row>
    <row r="15" spans="1:14" ht="12.75">
      <c r="A15" s="1">
        <v>13</v>
      </c>
      <c r="B15" s="1"/>
      <c r="C15" s="4"/>
      <c r="D15" s="4"/>
      <c r="E15" s="4"/>
      <c r="F15" s="1"/>
      <c r="G15" s="1"/>
      <c r="H15" s="1"/>
      <c r="I15" s="1"/>
      <c r="J15" s="1"/>
      <c r="K15" s="1"/>
      <c r="L15" s="1"/>
      <c r="N15" s="15"/>
    </row>
    <row r="16" spans="1:14" ht="12.75">
      <c r="A16" s="1">
        <v>14</v>
      </c>
      <c r="B16" s="1"/>
      <c r="C16" s="2"/>
      <c r="D16" s="2"/>
      <c r="E16" s="2"/>
      <c r="F16" s="1"/>
      <c r="G16" s="3"/>
      <c r="H16" s="3"/>
      <c r="I16" s="3"/>
      <c r="J16" s="3"/>
      <c r="K16" s="3"/>
      <c r="L16" s="1"/>
      <c r="N16" s="15"/>
    </row>
    <row r="17" spans="1:14" ht="12.75">
      <c r="A17" s="1">
        <v>15</v>
      </c>
      <c r="B17" s="1"/>
      <c r="C17" s="10"/>
      <c r="D17" s="10"/>
      <c r="E17" s="10"/>
      <c r="F17" s="1"/>
      <c r="G17" s="3"/>
      <c r="H17" s="3"/>
      <c r="I17" s="3"/>
      <c r="J17" s="3"/>
      <c r="K17" s="3"/>
      <c r="L17" s="1"/>
      <c r="N17" s="15"/>
    </row>
    <row r="18" spans="1:14" ht="12.75">
      <c r="A18" s="1">
        <v>16</v>
      </c>
      <c r="B18" s="1"/>
      <c r="C18" s="2"/>
      <c r="D18" s="2"/>
      <c r="E18" s="2"/>
      <c r="F18" s="1"/>
      <c r="G18" s="1"/>
      <c r="H18" s="1"/>
      <c r="I18" s="1"/>
      <c r="J18" s="1"/>
      <c r="K18" s="1"/>
      <c r="L18" s="1"/>
      <c r="N18" s="15"/>
    </row>
    <row r="19" spans="1:14" ht="12.75">
      <c r="A19" s="1">
        <v>17</v>
      </c>
      <c r="B19" s="1"/>
      <c r="C19" s="2"/>
      <c r="D19" s="2"/>
      <c r="E19" s="2"/>
      <c r="F19" s="1"/>
      <c r="G19" s="1"/>
      <c r="H19" s="1"/>
      <c r="I19" s="1"/>
      <c r="J19" s="1"/>
      <c r="K19" s="1"/>
      <c r="L19" s="1"/>
      <c r="N19" s="15"/>
    </row>
    <row r="20" spans="1:12" ht="12.75">
      <c r="A20" s="1">
        <v>18</v>
      </c>
      <c r="B20" s="1"/>
      <c r="C20" s="2"/>
      <c r="D20" s="2"/>
      <c r="E20" s="2"/>
      <c r="F20" s="1"/>
      <c r="G20" s="3"/>
      <c r="H20" s="3"/>
      <c r="I20" s="3"/>
      <c r="J20" s="3"/>
      <c r="K20" s="3"/>
      <c r="L20" s="1"/>
    </row>
    <row r="21" spans="1:12" ht="12.75">
      <c r="A21" s="1">
        <v>19</v>
      </c>
      <c r="B21" s="1"/>
      <c r="C21" s="1"/>
      <c r="D21" s="1"/>
      <c r="E21" s="1"/>
      <c r="F21" s="1"/>
      <c r="G21" s="3"/>
      <c r="H21" s="3"/>
      <c r="I21" s="3"/>
      <c r="J21" s="3"/>
      <c r="K21" s="3"/>
      <c r="L21" s="1"/>
    </row>
    <row r="22" spans="1:12" ht="12.7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>
        <v>21</v>
      </c>
      <c r="B23" s="1"/>
      <c r="C23" s="1"/>
      <c r="D23" s="1"/>
      <c r="E23" s="1"/>
      <c r="F23" s="1"/>
      <c r="G23" s="3"/>
      <c r="H23" s="3"/>
      <c r="I23" s="3"/>
      <c r="J23" s="3"/>
      <c r="K23" s="3"/>
      <c r="L23" s="1"/>
    </row>
    <row r="24" spans="1:12" ht="12.75">
      <c r="A24" s="1">
        <v>22</v>
      </c>
      <c r="B24" s="1"/>
      <c r="C24" s="1"/>
      <c r="D24" s="1"/>
      <c r="E24" s="1"/>
      <c r="F24" s="1"/>
      <c r="G24" s="3"/>
      <c r="H24" s="3"/>
      <c r="I24" s="3"/>
      <c r="J24" s="3"/>
      <c r="K24" s="3"/>
      <c r="L24" s="1"/>
    </row>
    <row r="25" spans="1:12" ht="12.75">
      <c r="A25" s="1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>
        <v>24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1"/>
    </row>
    <row r="27" spans="1:12" ht="12.75">
      <c r="A27" s="1">
        <v>25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1"/>
    </row>
    <row r="28" spans="1:12" ht="12.75">
      <c r="A28" s="1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autoFilter ref="A2:L2">
    <sortState ref="A3:L31">
      <sortCondition sortBy="value" ref="K3:K31"/>
    </sortState>
  </autoFilter>
  <mergeCells count="1">
    <mergeCell ref="A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4" max="4" width="31.140625" style="0" bestFit="1" customWidth="1"/>
    <col min="5" max="5" width="20.7109375" style="0" bestFit="1" customWidth="1"/>
    <col min="6" max="6" width="25.00390625" style="0" customWidth="1"/>
    <col min="7" max="7" width="18.140625" style="0" customWidth="1"/>
    <col min="8" max="8" width="12.00390625" style="0" customWidth="1"/>
    <col min="9" max="9" width="11.57421875" style="0" customWidth="1"/>
  </cols>
  <sheetData>
    <row r="1" spans="1:9" ht="15.75">
      <c r="A1" s="12" t="s">
        <v>324</v>
      </c>
      <c r="B1" s="12"/>
      <c r="C1" s="12"/>
      <c r="D1" s="12"/>
      <c r="E1" s="12"/>
      <c r="F1" s="12"/>
      <c r="G1" s="12"/>
      <c r="H1" s="12"/>
      <c r="I1" s="12"/>
    </row>
    <row r="2" spans="1:9" ht="13.5" thickBot="1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76</v>
      </c>
      <c r="G2" s="5" t="s">
        <v>75</v>
      </c>
      <c r="H2" s="5" t="s">
        <v>74</v>
      </c>
      <c r="I2" s="5" t="s">
        <v>77</v>
      </c>
    </row>
    <row r="3" spans="1:9" ht="15.75" thickTop="1">
      <c r="A3" s="6">
        <v>1</v>
      </c>
      <c r="B3" s="31" t="s">
        <v>59</v>
      </c>
      <c r="C3" s="31" t="s">
        <v>322</v>
      </c>
      <c r="D3" s="31" t="s">
        <v>323</v>
      </c>
      <c r="E3" s="6" t="s">
        <v>72</v>
      </c>
      <c r="F3" s="6">
        <f>30/20*12</f>
        <v>18</v>
      </c>
      <c r="G3" s="50"/>
      <c r="H3" s="50"/>
      <c r="I3" s="51">
        <f aca="true" t="shared" si="0" ref="I3:I34">+F3+G3+H3</f>
        <v>18</v>
      </c>
    </row>
    <row r="4" spans="1:9" ht="12.75">
      <c r="A4" s="1">
        <v>2</v>
      </c>
      <c r="B4" s="1" t="s">
        <v>283</v>
      </c>
      <c r="C4" s="1" t="s">
        <v>284</v>
      </c>
      <c r="D4" s="1" t="s">
        <v>143</v>
      </c>
      <c r="E4" s="2" t="s">
        <v>62</v>
      </c>
      <c r="F4" s="1">
        <f>30/20*11</f>
        <v>16.5</v>
      </c>
      <c r="G4" s="17"/>
      <c r="H4" s="17"/>
      <c r="I4" s="20">
        <f t="shared" si="0"/>
        <v>16.5</v>
      </c>
    </row>
    <row r="5" spans="1:9" ht="15">
      <c r="A5" s="1">
        <v>2</v>
      </c>
      <c r="B5" s="25" t="s">
        <v>297</v>
      </c>
      <c r="C5" s="25" t="s">
        <v>298</v>
      </c>
      <c r="D5" s="25" t="s">
        <v>302</v>
      </c>
      <c r="E5" s="2" t="s">
        <v>79</v>
      </c>
      <c r="F5" s="1">
        <f>30/20*11</f>
        <v>16.5</v>
      </c>
      <c r="G5" s="17"/>
      <c r="H5" s="17"/>
      <c r="I5" s="20">
        <f t="shared" si="0"/>
        <v>16.5</v>
      </c>
    </row>
    <row r="6" spans="1:9" ht="15">
      <c r="A6" s="1">
        <v>4</v>
      </c>
      <c r="B6" s="32" t="s">
        <v>306</v>
      </c>
      <c r="C6" s="32" t="s">
        <v>307</v>
      </c>
      <c r="D6" s="1"/>
      <c r="E6" s="1" t="s">
        <v>72</v>
      </c>
      <c r="F6" s="1">
        <f>25/20*12</f>
        <v>15</v>
      </c>
      <c r="G6" s="17"/>
      <c r="H6" s="17"/>
      <c r="I6" s="20">
        <f t="shared" si="0"/>
        <v>15</v>
      </c>
    </row>
    <row r="7" spans="1:9" ht="12.75">
      <c r="A7" s="1">
        <v>5</v>
      </c>
      <c r="B7" s="1" t="s">
        <v>278</v>
      </c>
      <c r="C7" s="1" t="s">
        <v>279</v>
      </c>
      <c r="D7" s="1" t="s">
        <v>285</v>
      </c>
      <c r="E7" s="2" t="s">
        <v>62</v>
      </c>
      <c r="F7" s="1">
        <f>25/20*11</f>
        <v>13.75</v>
      </c>
      <c r="G7" s="17"/>
      <c r="H7" s="17"/>
      <c r="I7" s="20">
        <f t="shared" si="0"/>
        <v>13.75</v>
      </c>
    </row>
    <row r="8" spans="1:9" ht="15">
      <c r="A8" s="1">
        <v>5</v>
      </c>
      <c r="B8" s="25" t="s">
        <v>286</v>
      </c>
      <c r="C8" s="25" t="s">
        <v>287</v>
      </c>
      <c r="D8" s="25" t="s">
        <v>299</v>
      </c>
      <c r="E8" s="2" t="s">
        <v>79</v>
      </c>
      <c r="F8" s="1">
        <f>25/20*11</f>
        <v>13.75</v>
      </c>
      <c r="G8" s="17"/>
      <c r="H8" s="17"/>
      <c r="I8" s="20">
        <f t="shared" si="0"/>
        <v>13.75</v>
      </c>
    </row>
    <row r="9" spans="1:9" ht="15">
      <c r="A9" s="1">
        <v>7</v>
      </c>
      <c r="B9" s="32" t="s">
        <v>313</v>
      </c>
      <c r="C9" s="32" t="s">
        <v>314</v>
      </c>
      <c r="D9" s="32" t="s">
        <v>319</v>
      </c>
      <c r="E9" s="1" t="s">
        <v>72</v>
      </c>
      <c r="F9" s="1">
        <f>21/20*12</f>
        <v>12.600000000000001</v>
      </c>
      <c r="G9" s="17"/>
      <c r="H9" s="17"/>
      <c r="I9" s="20">
        <f t="shared" si="0"/>
        <v>12.600000000000001</v>
      </c>
    </row>
    <row r="10" spans="1:9" ht="12.75">
      <c r="A10" s="1">
        <v>8</v>
      </c>
      <c r="B10" s="1" t="s">
        <v>281</v>
      </c>
      <c r="C10" s="1" t="s">
        <v>282</v>
      </c>
      <c r="D10" s="1" t="s">
        <v>234</v>
      </c>
      <c r="E10" s="2" t="s">
        <v>62</v>
      </c>
      <c r="F10" s="1">
        <f>21/20*11</f>
        <v>11.55</v>
      </c>
      <c r="G10" s="17"/>
      <c r="H10" s="17"/>
      <c r="I10" s="20">
        <f t="shared" si="0"/>
        <v>11.55</v>
      </c>
    </row>
    <row r="11" spans="1:9" ht="15">
      <c r="A11" s="1">
        <v>8</v>
      </c>
      <c r="B11" s="25" t="s">
        <v>63</v>
      </c>
      <c r="C11" s="25" t="s">
        <v>60</v>
      </c>
      <c r="D11" s="25" t="s">
        <v>61</v>
      </c>
      <c r="E11" s="2" t="s">
        <v>79</v>
      </c>
      <c r="F11" s="1">
        <f>21/20*11</f>
        <v>11.55</v>
      </c>
      <c r="G11" s="17"/>
      <c r="H11" s="17"/>
      <c r="I11" s="20">
        <f t="shared" si="0"/>
        <v>11.55</v>
      </c>
    </row>
    <row r="12" spans="1:9" ht="15">
      <c r="A12" s="1">
        <v>10</v>
      </c>
      <c r="B12" s="32" t="s">
        <v>70</v>
      </c>
      <c r="C12" s="32" t="s">
        <v>67</v>
      </c>
      <c r="D12" s="32" t="s">
        <v>21</v>
      </c>
      <c r="E12" s="1" t="s">
        <v>72</v>
      </c>
      <c r="F12" s="1">
        <f>18/20*12</f>
        <v>10.8</v>
      </c>
      <c r="G12" s="17"/>
      <c r="H12" s="17"/>
      <c r="I12" s="20">
        <f t="shared" si="0"/>
        <v>10.8</v>
      </c>
    </row>
    <row r="13" spans="1:9" ht="12.75">
      <c r="A13" s="1">
        <v>11</v>
      </c>
      <c r="B13" s="1" t="s">
        <v>280</v>
      </c>
      <c r="C13" s="1" t="s">
        <v>279</v>
      </c>
      <c r="D13" s="1" t="s">
        <v>285</v>
      </c>
      <c r="E13" s="2" t="s">
        <v>62</v>
      </c>
      <c r="F13" s="1">
        <f>18/20*11</f>
        <v>9.9</v>
      </c>
      <c r="G13" s="21"/>
      <c r="H13" s="21"/>
      <c r="I13" s="20">
        <f t="shared" si="0"/>
        <v>9.9</v>
      </c>
    </row>
    <row r="14" spans="1:9" ht="15">
      <c r="A14" s="1">
        <v>11</v>
      </c>
      <c r="B14" s="25" t="s">
        <v>289</v>
      </c>
      <c r="C14" s="25" t="s">
        <v>290</v>
      </c>
      <c r="D14" s="25" t="s">
        <v>300</v>
      </c>
      <c r="E14" s="2" t="s">
        <v>79</v>
      </c>
      <c r="F14" s="1">
        <f>18/20*11</f>
        <v>9.9</v>
      </c>
      <c r="G14" s="17"/>
      <c r="H14" s="17"/>
      <c r="I14" s="20">
        <f t="shared" si="0"/>
        <v>9.9</v>
      </c>
    </row>
    <row r="15" spans="1:9" ht="15">
      <c r="A15" s="1">
        <v>13</v>
      </c>
      <c r="B15" s="32" t="s">
        <v>289</v>
      </c>
      <c r="C15" s="32" t="s">
        <v>308</v>
      </c>
      <c r="D15" s="1"/>
      <c r="E15" s="1" t="s">
        <v>72</v>
      </c>
      <c r="F15" s="1">
        <f>16/20*12</f>
        <v>9.600000000000001</v>
      </c>
      <c r="G15" s="17"/>
      <c r="H15" s="17"/>
      <c r="I15" s="20">
        <f t="shared" si="0"/>
        <v>9.600000000000001</v>
      </c>
    </row>
    <row r="16" spans="1:9" ht="15">
      <c r="A16" s="1">
        <v>14</v>
      </c>
      <c r="B16" s="32" t="s">
        <v>286</v>
      </c>
      <c r="C16" s="32" t="s">
        <v>315</v>
      </c>
      <c r="D16" s="32" t="s">
        <v>272</v>
      </c>
      <c r="E16" s="1" t="s">
        <v>72</v>
      </c>
      <c r="F16" s="1">
        <f>15/20*12</f>
        <v>9</v>
      </c>
      <c r="G16" s="17"/>
      <c r="H16" s="17"/>
      <c r="I16" s="20">
        <f t="shared" si="0"/>
        <v>9</v>
      </c>
    </row>
    <row r="17" spans="1:9" ht="15">
      <c r="A17" s="1">
        <v>15</v>
      </c>
      <c r="B17" s="25" t="s">
        <v>276</v>
      </c>
      <c r="C17" s="25" t="s">
        <v>277</v>
      </c>
      <c r="D17" s="25" t="s">
        <v>264</v>
      </c>
      <c r="E17" s="2" t="s">
        <v>62</v>
      </c>
      <c r="F17" s="1">
        <f>16/20*11</f>
        <v>8.8</v>
      </c>
      <c r="G17" s="17"/>
      <c r="H17" s="17"/>
      <c r="I17" s="20">
        <f t="shared" si="0"/>
        <v>8.8</v>
      </c>
    </row>
    <row r="18" spans="1:9" ht="15">
      <c r="A18" s="1">
        <v>15</v>
      </c>
      <c r="B18" s="25" t="s">
        <v>291</v>
      </c>
      <c r="C18" s="25" t="s">
        <v>292</v>
      </c>
      <c r="D18" s="25" t="s">
        <v>95</v>
      </c>
      <c r="E18" s="2" t="s">
        <v>79</v>
      </c>
      <c r="F18" s="1">
        <f>16/20*11</f>
        <v>8.8</v>
      </c>
      <c r="G18" s="17"/>
      <c r="H18" s="17"/>
      <c r="I18" s="20">
        <f t="shared" si="0"/>
        <v>8.8</v>
      </c>
    </row>
    <row r="19" spans="1:9" ht="15">
      <c r="A19" s="1">
        <v>17</v>
      </c>
      <c r="B19" s="25" t="s">
        <v>311</v>
      </c>
      <c r="C19" s="25" t="s">
        <v>312</v>
      </c>
      <c r="D19" s="25" t="s">
        <v>318</v>
      </c>
      <c r="E19" s="1" t="s">
        <v>72</v>
      </c>
      <c r="F19" s="1">
        <f>14/20*12</f>
        <v>8.399999999999999</v>
      </c>
      <c r="G19" s="17"/>
      <c r="H19" s="17"/>
      <c r="I19" s="20">
        <f t="shared" si="0"/>
        <v>8.399999999999999</v>
      </c>
    </row>
    <row r="20" spans="1:9" ht="15">
      <c r="A20" s="1">
        <v>18</v>
      </c>
      <c r="B20" s="25" t="s">
        <v>68</v>
      </c>
      <c r="C20" s="25" t="s">
        <v>69</v>
      </c>
      <c r="D20" s="1"/>
      <c r="E20" s="2" t="s">
        <v>79</v>
      </c>
      <c r="F20" s="1">
        <f>15/20*11</f>
        <v>8.25</v>
      </c>
      <c r="G20" s="17"/>
      <c r="H20" s="17"/>
      <c r="I20" s="20">
        <f t="shared" si="0"/>
        <v>8.25</v>
      </c>
    </row>
    <row r="21" spans="1:9" ht="15">
      <c r="A21" s="1">
        <v>19</v>
      </c>
      <c r="B21" s="32" t="s">
        <v>64</v>
      </c>
      <c r="C21" s="32" t="s">
        <v>310</v>
      </c>
      <c r="D21" s="32" t="s">
        <v>223</v>
      </c>
      <c r="E21" s="1" t="s">
        <v>72</v>
      </c>
      <c r="F21" s="1">
        <f>13/20*12</f>
        <v>7.800000000000001</v>
      </c>
      <c r="G21" s="17"/>
      <c r="H21" s="17"/>
      <c r="I21" s="20">
        <f t="shared" si="0"/>
        <v>7.800000000000001</v>
      </c>
    </row>
    <row r="22" spans="1:9" ht="15">
      <c r="A22" s="1">
        <v>20</v>
      </c>
      <c r="B22" s="25" t="s">
        <v>293</v>
      </c>
      <c r="C22" s="25" t="s">
        <v>294</v>
      </c>
      <c r="D22" s="25" t="s">
        <v>71</v>
      </c>
      <c r="E22" s="2" t="s">
        <v>79</v>
      </c>
      <c r="F22" s="1">
        <f>14/20*11</f>
        <v>7.699999999999999</v>
      </c>
      <c r="G22" s="17"/>
      <c r="H22" s="17"/>
      <c r="I22" s="20">
        <f t="shared" si="0"/>
        <v>7.699999999999999</v>
      </c>
    </row>
    <row r="23" spans="1:9" ht="15">
      <c r="A23" s="1">
        <v>21</v>
      </c>
      <c r="B23" s="32" t="s">
        <v>59</v>
      </c>
      <c r="C23" s="32" t="s">
        <v>303</v>
      </c>
      <c r="D23" s="1"/>
      <c r="E23" s="1" t="s">
        <v>72</v>
      </c>
      <c r="F23" s="1">
        <f>12/20*12</f>
        <v>7.199999999999999</v>
      </c>
      <c r="G23" s="17"/>
      <c r="H23" s="17"/>
      <c r="I23" s="20">
        <f t="shared" si="0"/>
        <v>7.199999999999999</v>
      </c>
    </row>
    <row r="24" spans="1:9" ht="15">
      <c r="A24" s="1">
        <v>22</v>
      </c>
      <c r="B24" s="25" t="s">
        <v>295</v>
      </c>
      <c r="C24" s="25" t="s">
        <v>296</v>
      </c>
      <c r="D24" s="25" t="s">
        <v>301</v>
      </c>
      <c r="E24" s="2" t="s">
        <v>79</v>
      </c>
      <c r="F24" s="1">
        <f>13/20*11</f>
        <v>7.15</v>
      </c>
      <c r="G24" s="17"/>
      <c r="H24" s="17"/>
      <c r="I24" s="20">
        <f t="shared" si="0"/>
        <v>7.15</v>
      </c>
    </row>
    <row r="25" spans="1:9" ht="15">
      <c r="A25" s="1">
        <v>23</v>
      </c>
      <c r="B25" s="25" t="s">
        <v>286</v>
      </c>
      <c r="C25" s="25" t="s">
        <v>288</v>
      </c>
      <c r="D25" s="1"/>
      <c r="E25" s="2" t="s">
        <v>79</v>
      </c>
      <c r="F25" s="1">
        <f>12/20*11</f>
        <v>6.6</v>
      </c>
      <c r="G25" s="17"/>
      <c r="H25" s="17"/>
      <c r="I25" s="20">
        <f t="shared" si="0"/>
        <v>6.6</v>
      </c>
    </row>
    <row r="26" spans="1:9" ht="15">
      <c r="A26" s="1">
        <v>24</v>
      </c>
      <c r="B26" s="32" t="s">
        <v>64</v>
      </c>
      <c r="C26" s="32" t="s">
        <v>65</v>
      </c>
      <c r="D26" s="32" t="s">
        <v>316</v>
      </c>
      <c r="E26" s="1" t="s">
        <v>72</v>
      </c>
      <c r="F26" s="1">
        <f>9/20*12</f>
        <v>5.4</v>
      </c>
      <c r="G26" s="17"/>
      <c r="H26" s="17"/>
      <c r="I26" s="20">
        <f t="shared" si="0"/>
        <v>5.4</v>
      </c>
    </row>
    <row r="27" spans="1:9" ht="15">
      <c r="A27" s="1">
        <v>25</v>
      </c>
      <c r="B27" s="32" t="s">
        <v>304</v>
      </c>
      <c r="C27" s="32" t="s">
        <v>305</v>
      </c>
      <c r="D27" s="32" t="s">
        <v>48</v>
      </c>
      <c r="E27" s="1" t="s">
        <v>72</v>
      </c>
      <c r="F27" s="1">
        <f>8/20*12</f>
        <v>4.800000000000001</v>
      </c>
      <c r="G27" s="17"/>
      <c r="H27" s="17"/>
      <c r="I27" s="20">
        <f t="shared" si="0"/>
        <v>4.800000000000001</v>
      </c>
    </row>
    <row r="28" spans="1:9" ht="15">
      <c r="A28" s="1">
        <v>26</v>
      </c>
      <c r="B28" s="32" t="s">
        <v>59</v>
      </c>
      <c r="C28" s="32" t="s">
        <v>309</v>
      </c>
      <c r="D28" s="32" t="s">
        <v>317</v>
      </c>
      <c r="E28" s="1" t="s">
        <v>72</v>
      </c>
      <c r="F28" s="1">
        <f>7/20*12</f>
        <v>4.199999999999999</v>
      </c>
      <c r="G28" s="17"/>
      <c r="H28" s="17"/>
      <c r="I28" s="20">
        <f t="shared" si="0"/>
        <v>4.199999999999999</v>
      </c>
    </row>
    <row r="29" spans="1:9" ht="12.75">
      <c r="A29" s="1"/>
      <c r="B29" s="10"/>
      <c r="C29" s="10"/>
      <c r="D29" s="10"/>
      <c r="E29" s="10"/>
      <c r="F29" s="17"/>
      <c r="G29" s="17"/>
      <c r="H29" s="17"/>
      <c r="I29" s="20">
        <f t="shared" si="0"/>
        <v>0</v>
      </c>
    </row>
    <row r="30" spans="1:9" ht="12.75">
      <c r="A30" s="1"/>
      <c r="B30" s="10"/>
      <c r="C30" s="10"/>
      <c r="D30" s="10"/>
      <c r="E30" s="10"/>
      <c r="F30" s="17"/>
      <c r="G30" s="17"/>
      <c r="H30" s="17"/>
      <c r="I30" s="20">
        <f t="shared" si="0"/>
        <v>0</v>
      </c>
    </row>
    <row r="31" spans="1:9" ht="12.75">
      <c r="A31" s="1"/>
      <c r="B31" s="11"/>
      <c r="C31" s="11"/>
      <c r="D31" s="11"/>
      <c r="E31" s="10"/>
      <c r="F31" s="17"/>
      <c r="G31" s="17"/>
      <c r="H31" s="17"/>
      <c r="I31" s="20">
        <f t="shared" si="0"/>
        <v>0</v>
      </c>
    </row>
    <row r="32" spans="1:9" ht="12.75">
      <c r="A32" s="1"/>
      <c r="B32" s="10"/>
      <c r="C32" s="10"/>
      <c r="D32" s="10"/>
      <c r="E32" s="10"/>
      <c r="F32" s="17"/>
      <c r="G32" s="17"/>
      <c r="H32" s="17"/>
      <c r="I32" s="20">
        <f t="shared" si="0"/>
        <v>0</v>
      </c>
    </row>
    <row r="33" spans="1:9" ht="12.75">
      <c r="A33" s="1"/>
      <c r="B33" s="10"/>
      <c r="C33" s="10"/>
      <c r="D33" s="10"/>
      <c r="E33" s="10"/>
      <c r="F33" s="17"/>
      <c r="G33" s="17"/>
      <c r="H33" s="17"/>
      <c r="I33" s="20">
        <f t="shared" si="0"/>
        <v>0</v>
      </c>
    </row>
    <row r="34" spans="1:9" ht="12.75">
      <c r="A34" s="1"/>
      <c r="B34" s="10"/>
      <c r="C34" s="10"/>
      <c r="D34" s="10"/>
      <c r="E34" s="10"/>
      <c r="F34" s="17"/>
      <c r="G34" s="17"/>
      <c r="H34" s="17"/>
      <c r="I34" s="20">
        <f t="shared" si="0"/>
        <v>0</v>
      </c>
    </row>
    <row r="35" spans="1:9" ht="12.75">
      <c r="A35" s="1"/>
      <c r="B35" s="10"/>
      <c r="C35" s="10"/>
      <c r="D35" s="10"/>
      <c r="E35" s="10"/>
      <c r="F35" s="17"/>
      <c r="G35" s="17"/>
      <c r="H35" s="17"/>
      <c r="I35" s="20">
        <f aca="true" t="shared" si="1" ref="I35:I59">+F35+G35+H35</f>
        <v>0</v>
      </c>
    </row>
    <row r="36" spans="1:9" ht="12.75">
      <c r="A36" s="1"/>
      <c r="B36" s="10"/>
      <c r="C36" s="10"/>
      <c r="D36" s="10"/>
      <c r="E36" s="10"/>
      <c r="F36" s="17"/>
      <c r="G36" s="17"/>
      <c r="H36" s="17"/>
      <c r="I36" s="20">
        <f t="shared" si="1"/>
        <v>0</v>
      </c>
    </row>
    <row r="37" spans="1:9" ht="12.75">
      <c r="A37" s="1"/>
      <c r="B37" s="1"/>
      <c r="C37" s="1"/>
      <c r="D37" s="1"/>
      <c r="E37" s="1"/>
      <c r="F37" s="17"/>
      <c r="G37" s="17"/>
      <c r="H37" s="17"/>
      <c r="I37" s="20">
        <f t="shared" si="1"/>
        <v>0</v>
      </c>
    </row>
    <row r="38" spans="1:9" ht="12.75">
      <c r="A38" s="1"/>
      <c r="B38" s="1"/>
      <c r="C38" s="1"/>
      <c r="D38" s="1"/>
      <c r="E38" s="1"/>
      <c r="F38" s="17"/>
      <c r="G38" s="17"/>
      <c r="H38" s="17"/>
      <c r="I38" s="20">
        <f t="shared" si="1"/>
        <v>0</v>
      </c>
    </row>
    <row r="39" spans="1:9" ht="12.75">
      <c r="A39" s="1"/>
      <c r="B39" s="1"/>
      <c r="C39" s="1"/>
      <c r="D39" s="1"/>
      <c r="E39" s="1"/>
      <c r="F39" s="17"/>
      <c r="G39" s="17"/>
      <c r="H39" s="17"/>
      <c r="I39" s="20">
        <f t="shared" si="1"/>
        <v>0</v>
      </c>
    </row>
    <row r="40" spans="1:9" ht="12.75">
      <c r="A40" s="1"/>
      <c r="B40" s="1"/>
      <c r="C40" s="1"/>
      <c r="D40" s="1"/>
      <c r="E40" s="1"/>
      <c r="F40" s="17"/>
      <c r="G40" s="17"/>
      <c r="H40" s="17"/>
      <c r="I40" s="20">
        <f t="shared" si="1"/>
        <v>0</v>
      </c>
    </row>
    <row r="41" spans="1:9" ht="12.75">
      <c r="A41" s="1"/>
      <c r="B41" s="1"/>
      <c r="C41" s="1"/>
      <c r="D41" s="1"/>
      <c r="E41" s="1"/>
      <c r="F41" s="17"/>
      <c r="G41" s="17"/>
      <c r="H41" s="17"/>
      <c r="I41" s="20">
        <f t="shared" si="1"/>
        <v>0</v>
      </c>
    </row>
    <row r="42" spans="1:9" ht="12.75">
      <c r="A42" s="1"/>
      <c r="B42" s="1"/>
      <c r="C42" s="1"/>
      <c r="D42" s="1"/>
      <c r="E42" s="1"/>
      <c r="F42" s="17"/>
      <c r="G42" s="17"/>
      <c r="H42" s="17"/>
      <c r="I42" s="20">
        <f t="shared" si="1"/>
        <v>0</v>
      </c>
    </row>
    <row r="43" spans="1:9" ht="12.75">
      <c r="A43" s="1"/>
      <c r="B43" s="1"/>
      <c r="C43" s="1"/>
      <c r="D43" s="1"/>
      <c r="E43" s="1"/>
      <c r="F43" s="17"/>
      <c r="G43" s="17"/>
      <c r="H43" s="17"/>
      <c r="I43" s="20">
        <f t="shared" si="1"/>
        <v>0</v>
      </c>
    </row>
    <row r="44" spans="1:9" ht="12.75">
      <c r="A44" s="1"/>
      <c r="B44" s="1"/>
      <c r="C44" s="1"/>
      <c r="D44" s="1"/>
      <c r="E44" s="1"/>
      <c r="F44" s="17"/>
      <c r="G44" s="17"/>
      <c r="H44" s="17"/>
      <c r="I44" s="20">
        <f t="shared" si="1"/>
        <v>0</v>
      </c>
    </row>
    <row r="45" spans="1:9" ht="12.75">
      <c r="A45" s="1"/>
      <c r="B45" s="1"/>
      <c r="C45" s="1"/>
      <c r="D45" s="1"/>
      <c r="E45" s="1"/>
      <c r="F45" s="17"/>
      <c r="G45" s="17"/>
      <c r="H45" s="17"/>
      <c r="I45" s="20">
        <f t="shared" si="1"/>
        <v>0</v>
      </c>
    </row>
    <row r="46" spans="1:9" ht="12.75">
      <c r="A46" s="1"/>
      <c r="B46" s="1"/>
      <c r="C46" s="1"/>
      <c r="D46" s="1"/>
      <c r="E46" s="1"/>
      <c r="F46" s="17"/>
      <c r="G46" s="17"/>
      <c r="H46" s="17"/>
      <c r="I46" s="20">
        <f t="shared" si="1"/>
        <v>0</v>
      </c>
    </row>
    <row r="47" spans="1:9" ht="12.75">
      <c r="A47" s="1"/>
      <c r="B47" s="1"/>
      <c r="C47" s="1"/>
      <c r="D47" s="1"/>
      <c r="E47" s="1"/>
      <c r="F47" s="17"/>
      <c r="G47" s="17"/>
      <c r="H47" s="17"/>
      <c r="I47" s="20">
        <f t="shared" si="1"/>
        <v>0</v>
      </c>
    </row>
    <row r="48" spans="1:9" ht="12.75">
      <c r="A48" s="1"/>
      <c r="B48" s="1"/>
      <c r="C48" s="1"/>
      <c r="D48" s="1"/>
      <c r="E48" s="1"/>
      <c r="F48" s="17"/>
      <c r="G48" s="17"/>
      <c r="H48" s="17"/>
      <c r="I48" s="20">
        <f t="shared" si="1"/>
        <v>0</v>
      </c>
    </row>
    <row r="49" spans="1:9" ht="12.75">
      <c r="A49" s="1"/>
      <c r="B49" s="1"/>
      <c r="C49" s="1"/>
      <c r="D49" s="1"/>
      <c r="E49" s="1"/>
      <c r="F49" s="17"/>
      <c r="G49" s="17"/>
      <c r="H49" s="17"/>
      <c r="I49" s="20">
        <f t="shared" si="1"/>
        <v>0</v>
      </c>
    </row>
    <row r="50" spans="1:9" ht="12.75">
      <c r="A50" s="1"/>
      <c r="B50" s="1"/>
      <c r="C50" s="1"/>
      <c r="D50" s="1"/>
      <c r="E50" s="1"/>
      <c r="F50" s="17"/>
      <c r="G50" s="17"/>
      <c r="H50" s="17"/>
      <c r="I50" s="20">
        <f t="shared" si="1"/>
        <v>0</v>
      </c>
    </row>
    <row r="51" spans="1:9" ht="12.75">
      <c r="A51" s="1"/>
      <c r="B51" s="1"/>
      <c r="C51" s="1"/>
      <c r="D51" s="1"/>
      <c r="E51" s="1"/>
      <c r="F51" s="17"/>
      <c r="G51" s="17"/>
      <c r="H51" s="17"/>
      <c r="I51" s="20">
        <f t="shared" si="1"/>
        <v>0</v>
      </c>
    </row>
    <row r="52" spans="1:9" ht="12.75">
      <c r="A52" s="1"/>
      <c r="B52" s="1"/>
      <c r="C52" s="1"/>
      <c r="D52" s="1"/>
      <c r="E52" s="1"/>
      <c r="F52" s="17"/>
      <c r="G52" s="17"/>
      <c r="H52" s="17"/>
      <c r="I52" s="20">
        <f t="shared" si="1"/>
        <v>0</v>
      </c>
    </row>
    <row r="53" spans="1:9" ht="12.75">
      <c r="A53" s="1"/>
      <c r="B53" s="1"/>
      <c r="C53" s="1"/>
      <c r="D53" s="1"/>
      <c r="E53" s="1"/>
      <c r="F53" s="17"/>
      <c r="G53" s="17"/>
      <c r="H53" s="17"/>
      <c r="I53" s="20">
        <f t="shared" si="1"/>
        <v>0</v>
      </c>
    </row>
    <row r="54" spans="1:9" ht="12.75">
      <c r="A54" s="1"/>
      <c r="B54" s="1"/>
      <c r="C54" s="1"/>
      <c r="D54" s="1"/>
      <c r="E54" s="1"/>
      <c r="F54" s="17"/>
      <c r="G54" s="17"/>
      <c r="H54" s="17"/>
      <c r="I54" s="20">
        <f t="shared" si="1"/>
        <v>0</v>
      </c>
    </row>
    <row r="55" spans="1:9" ht="12.75">
      <c r="A55" s="1"/>
      <c r="B55" s="1"/>
      <c r="C55" s="1"/>
      <c r="D55" s="1"/>
      <c r="E55" s="1"/>
      <c r="F55" s="17"/>
      <c r="G55" s="17"/>
      <c r="H55" s="17"/>
      <c r="I55" s="20">
        <f t="shared" si="1"/>
        <v>0</v>
      </c>
    </row>
    <row r="56" spans="1:9" ht="12.75">
      <c r="A56" s="1"/>
      <c r="B56" s="1"/>
      <c r="C56" s="1"/>
      <c r="D56" s="1"/>
      <c r="E56" s="1"/>
      <c r="F56" s="17"/>
      <c r="G56" s="17"/>
      <c r="H56" s="17"/>
      <c r="I56" s="20">
        <f t="shared" si="1"/>
        <v>0</v>
      </c>
    </row>
    <row r="57" spans="1:9" ht="12.75">
      <c r="A57" s="1"/>
      <c r="B57" s="1"/>
      <c r="C57" s="1"/>
      <c r="D57" s="1"/>
      <c r="E57" s="1"/>
      <c r="F57" s="17"/>
      <c r="G57" s="17"/>
      <c r="H57" s="17"/>
      <c r="I57" s="20">
        <f t="shared" si="1"/>
        <v>0</v>
      </c>
    </row>
    <row r="58" spans="1:9" ht="12.75">
      <c r="A58" s="1"/>
      <c r="B58" s="1"/>
      <c r="C58" s="1"/>
      <c r="D58" s="1"/>
      <c r="E58" s="1"/>
      <c r="F58" s="17"/>
      <c r="G58" s="17"/>
      <c r="H58" s="17"/>
      <c r="I58" s="20">
        <f t="shared" si="1"/>
        <v>0</v>
      </c>
    </row>
    <row r="59" spans="1:9" ht="12.75">
      <c r="A59" s="1"/>
      <c r="B59" s="1"/>
      <c r="C59" s="1"/>
      <c r="D59" s="1"/>
      <c r="E59" s="1"/>
      <c r="F59" s="17"/>
      <c r="G59" s="17"/>
      <c r="H59" s="17"/>
      <c r="I59" s="20">
        <f t="shared" si="1"/>
        <v>0</v>
      </c>
    </row>
  </sheetData>
  <sheetProtection/>
  <autoFilter ref="A2:I2">
    <sortState ref="A3:I59">
      <sortCondition descending="1" sortBy="value" ref="I3:I59"/>
    </sortState>
  </autoFilter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honza</cp:lastModifiedBy>
  <dcterms:created xsi:type="dcterms:W3CDTF">1997-01-24T11:07:25Z</dcterms:created>
  <dcterms:modified xsi:type="dcterms:W3CDTF">2010-06-04T19:11:06Z</dcterms:modified>
  <cp:category/>
  <cp:version/>
  <cp:contentType/>
  <cp:contentStatus/>
</cp:coreProperties>
</file>